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hfinancial-my.sharepoint.com/personal/christina_johnson_lhfs_com/Documents/Guidelines/TRIO/"/>
    </mc:Choice>
  </mc:AlternateContent>
  <xr:revisionPtr revIDLastSave="14" documentId="8_{7FFB4180-ADC0-4AF7-A1B0-6135C72AAC0C}" xr6:coauthVersionLast="47" xr6:coauthVersionMax="47" xr10:uidLastSave="{96274C93-8A8E-4816-92DD-FD2ECFA8504E}"/>
  <bookViews>
    <workbookView xWindow="-120" yWindow="-120" windowWidth="29040" windowHeight="15840" xr2:uid="{A2B107B2-2BC5-42BF-8B9A-5ADAF1D42F06}"/>
  </bookViews>
  <sheets>
    <sheet name="Wage Earner" sheetId="3" r:id="rId1"/>
    <sheet name="Self-Employed" sheetId="4" r:id="rId2"/>
  </sheets>
  <definedNames>
    <definedName name="_xlnm.Print_Area" localSheetId="1">'Self-Employed'!$A$1:$R$70</definedName>
    <definedName name="_xlnm.Print_Area" localSheetId="0">'Wage Earner'!$A$1:$P$48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4" l="1"/>
  <c r="E20" i="4"/>
  <c r="E20" i="3" l="1"/>
  <c r="E10" i="4"/>
  <c r="E8" i="3"/>
  <c r="AH4" i="4"/>
  <c r="AH7" i="4" l="1"/>
  <c r="AH8" i="4" s="1"/>
  <c r="AG13" i="3"/>
  <c r="AG12" i="3"/>
  <c r="AG2" i="3"/>
  <c r="AG5" i="3" s="1"/>
  <c r="AG6" i="3" s="1"/>
  <c r="G20" i="4"/>
  <c r="Q1" i="4"/>
  <c r="AG14" i="3" l="1"/>
  <c r="AG15" i="3" s="1"/>
  <c r="I24" i="3"/>
  <c r="I12" i="3"/>
  <c r="J18" i="4"/>
  <c r="A23" i="3" l="1"/>
  <c r="N24" i="3"/>
  <c r="A11" i="3"/>
  <c r="N12" i="3"/>
  <c r="K33" i="4"/>
  <c r="N18" i="4" l="1"/>
  <c r="F28" i="3"/>
  <c r="J36" i="3" s="1"/>
  <c r="A13" i="4"/>
  <c r="E25" i="4" l="1"/>
  <c r="J34" i="3"/>
  <c r="J35" i="3"/>
  <c r="G25" i="4" l="1"/>
  <c r="J39" i="4"/>
  <c r="J40" i="4"/>
</calcChain>
</file>

<file path=xl/sharedStrings.xml><?xml version="1.0" encoding="utf-8"?>
<sst xmlns="http://schemas.openxmlformats.org/spreadsheetml/2006/main" count="119" uniqueCount="71">
  <si>
    <t>Paydate Decimal Calendar</t>
  </si>
  <si>
    <t>Borrower (1) Name:</t>
  </si>
  <si>
    <t xml:space="preserve"> </t>
  </si>
  <si>
    <t>DATE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</si>
  <si>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</si>
  <si>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</si>
  <si>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</si>
  <si>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</si>
  <si>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</si>
  <si>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</si>
  <si>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</si>
  <si>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</si>
  <si>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</si>
  <si>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</si>
  <si>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</si>
  <si>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</si>
  <si>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Employer Name:</t>
  </si>
  <si>
    <t>Pay Period Ending:</t>
  </si>
  <si>
    <t>Income from the Paystub</t>
  </si>
  <si>
    <t>Total Income Year-to-Date:</t>
  </si>
  <si>
    <t xml:space="preserve">      # of Months:</t>
  </si>
  <si>
    <t>Income:</t>
  </si>
  <si>
    <t>Borrower (2) Name:</t>
  </si>
  <si>
    <t>Total Application Income:</t>
  </si>
  <si>
    <t>Borrower Name:</t>
  </si>
  <si>
    <t xml:space="preserve">       Business Open Date:</t>
  </si>
  <si>
    <t>Company Name:</t>
  </si>
  <si>
    <t>Ownership Percentage:</t>
  </si>
  <si>
    <t>Total Net Income Year-to-Date:</t>
  </si>
  <si>
    <t xml:space="preserve">Current Year Profit &amp; Loss Statement </t>
  </si>
  <si>
    <t xml:space="preserve">Supporting Bank Statement Gross Deposits </t>
  </si>
  <si>
    <t>Month</t>
  </si>
  <si>
    <t>Deposit Amount</t>
  </si>
  <si>
    <t>Total Wage Application Income:</t>
  </si>
  <si>
    <t>P&amp;L Ending Decimal Calendar</t>
  </si>
  <si>
    <t>Total Qualifying Income</t>
  </si>
  <si>
    <t>38% DTI</t>
  </si>
  <si>
    <t>42% DTI</t>
  </si>
  <si>
    <t>36% DTI</t>
  </si>
  <si>
    <t>Max DTI:</t>
  </si>
  <si>
    <t>If one DTI Modifier exists:</t>
  </si>
  <si>
    <t>Estimated Max Payment Amount</t>
  </si>
  <si>
    <t>If two DTI Modifiers exists:</t>
  </si>
  <si>
    <t>MOST RECENT 3 MONTHS REQUIRED</t>
  </si>
  <si>
    <t xml:space="preserve">TRIO will pull a soft credit report from Equifax (FICO Classic v5) to determine qualification. </t>
  </si>
  <si>
    <t xml:space="preserve">*If starting a new year: YTD P&amp;L for the prior year will be required in lieu of returns until the filing of IRS tax returns. 
Prior year tax return must be included as well as updated year-to-date profit and loss statement and 3 months bank statements to support P&amp;L.
Prior year tax returns will not be used in the income analysis. </t>
  </si>
  <si>
    <t>Total Expenses:</t>
  </si>
  <si>
    <t>Expenses from P&amp;L:</t>
  </si>
  <si>
    <r>
      <t xml:space="preserve">The following is an </t>
    </r>
    <r>
      <rPr>
        <b/>
        <u/>
        <sz val="14"/>
        <color theme="1"/>
        <rFont val="Times New Roman"/>
        <family val="1"/>
      </rPr>
      <t>estimate</t>
    </r>
    <r>
      <rPr>
        <b/>
        <sz val="14"/>
        <color theme="1"/>
        <rFont val="Times New Roman"/>
        <family val="1"/>
      </rPr>
      <t xml:space="preserve"> based on the income provided (DTI table provided below as a reference):</t>
    </r>
  </si>
  <si>
    <r>
      <t xml:space="preserve">The following is an </t>
    </r>
    <r>
      <rPr>
        <b/>
        <u/>
        <sz val="14"/>
        <color theme="1"/>
        <rFont val="Times New Roman"/>
        <family val="1"/>
      </rPr>
      <t>estimate</t>
    </r>
    <r>
      <rPr>
        <b/>
        <sz val="14"/>
        <color theme="1"/>
        <rFont val="Times New Roman"/>
        <family val="1"/>
      </rPr>
      <t xml:space="preserve"> based on Income provided (DTI table provided below as a reference):</t>
    </r>
  </si>
  <si>
    <t>Average Bank Deposit (less expenses from P&amp;L):</t>
  </si>
  <si>
    <t xml:space="preserve">      P&amp;L Number of Months:</t>
  </si>
  <si>
    <t>B1</t>
  </si>
  <si>
    <t>B2</t>
  </si>
  <si>
    <t>P&amp;L Start Date:</t>
  </si>
  <si>
    <t>P&amp;L Ending Date:</t>
  </si>
  <si>
    <r>
      <t xml:space="preserve">Income is calculated using the lesser: P&amp;L </t>
    </r>
    <r>
      <rPr>
        <b/>
        <u/>
        <sz val="14"/>
        <rFont val="Times New Roman"/>
        <family val="1"/>
      </rPr>
      <t>or</t>
    </r>
    <r>
      <rPr>
        <b/>
        <sz val="14"/>
        <rFont val="Times New Roman"/>
        <family val="1"/>
      </rPr>
      <t xml:space="preserve"> Bank Statement cash flow*</t>
    </r>
  </si>
  <si>
    <t>Credit Score:</t>
  </si>
  <si>
    <t xml:space="preserve">      Intial Date of Work for the Current Year:</t>
  </si>
  <si>
    <t>Enter Date</t>
  </si>
  <si>
    <t>Enter Employer Name</t>
  </si>
  <si>
    <t>Score</t>
  </si>
  <si>
    <t>Enter Gross YTD</t>
  </si>
  <si>
    <t>Enter Borrower Name</t>
  </si>
  <si>
    <t>Enter Company Name</t>
  </si>
  <si>
    <t>Month of Bank Stmt.</t>
  </si>
  <si>
    <t>Total Gross Income Year-to-Date:</t>
  </si>
  <si>
    <t>Enter P&amp;L Start Date</t>
  </si>
  <si>
    <t>Enter P&amp;L Ending Date</t>
  </si>
  <si>
    <t>Enter YTD Gross</t>
  </si>
  <si>
    <t>Enter YTD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</si>
</sst>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0"/>
      <name val="Times New Roman"/>
      <family val="1"/>
    </font>
    <font>
      <sz val="11"/>
      <color rgb="FF00000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11"/>
      <color rgb="FF000000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rgb="FFC0000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name val="Times New Roman"/>
      <family val="1"/>
    </font>
    <font>
      <sz val="11"/>
      <color theme="1" tint="0.34998626667073579"/>
      <name val="Times New Roman"/>
      <family val="1"/>
    </font>
    <font>
      <u/>
      <sz val="11"/>
      <color rgb="FF0000FF"/>
      <name val="Times New Roman"/>
      <family val="1"/>
    </font>
    <font>
      <b/>
      <sz val="11"/>
      <color theme="0"/>
      <name val="Times New Roman"/>
      <family val="1"/>
    </font>
    <font>
      <u/>
      <sz val="11"/>
      <name val="Times New Roman"/>
      <family val="1"/>
    </font>
    <font>
      <sz val="11"/>
      <color theme="1" tint="0.249977111117893"/>
      <name val="Times New Roman"/>
      <family val="1"/>
    </font>
    <font>
      <b/>
      <sz val="16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B9A2C"/>
        <bgColor rgb="FF000000"/>
      </patternFill>
    </fill>
    <fill>
      <patternFill patternType="solid">
        <fgColor rgb="FFE9D19B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rgb="FFB89B5C"/>
        <bgColor rgb="FF000000"/>
      </patternFill>
    </fill>
    <fill>
      <patternFill patternType="solid">
        <fgColor rgb="FFB89B5C"/>
        <bgColor indexed="64"/>
      </patternFill>
    </fill>
    <fill>
      <patternFill patternType="solid">
        <fgColor theme="0" tint="-0.14999847407452621"/>
        <bgColor rgb="FF000000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4" borderId="0" xfId="0" applyFont="1" applyFill="1"/>
    <xf numFmtId="0" fontId="4" fillId="4" borderId="0" xfId="0" applyFont="1" applyFill="1"/>
    <xf numFmtId="0" fontId="10" fillId="5" borderId="14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4" borderId="27" xfId="0" applyFont="1" applyFill="1" applyBorder="1"/>
    <xf numFmtId="0" fontId="3" fillId="4" borderId="33" xfId="0" applyFont="1" applyFill="1" applyBorder="1"/>
    <xf numFmtId="0" fontId="1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35" xfId="0" applyFont="1" applyFill="1" applyBorder="1"/>
    <xf numFmtId="0" fontId="3" fillId="4" borderId="36" xfId="0" applyFont="1" applyFill="1" applyBorder="1"/>
    <xf numFmtId="0" fontId="12" fillId="4" borderId="36" xfId="0" applyFont="1" applyFill="1" applyBorder="1"/>
    <xf numFmtId="0" fontId="3" fillId="4" borderId="37" xfId="0" applyFont="1" applyFill="1" applyBorder="1"/>
    <xf numFmtId="0" fontId="17" fillId="4" borderId="0" xfId="0" applyFont="1" applyFill="1" applyAlignment="1">
      <alignment vertical="center" wrapText="1"/>
    </xf>
    <xf numFmtId="0" fontId="9" fillId="4" borderId="27" xfId="0" applyFont="1" applyFill="1" applyBorder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10" fillId="5" borderId="1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33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2" fontId="9" fillId="2" borderId="36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 wrapText="1"/>
    </xf>
    <xf numFmtId="0" fontId="4" fillId="4" borderId="33" xfId="0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9" fontId="4" fillId="4" borderId="0" xfId="2" applyFont="1" applyFill="1" applyBorder="1" applyAlignment="1" applyProtection="1">
      <alignment horizontal="center" vertical="center"/>
    </xf>
    <xf numFmtId="0" fontId="6" fillId="4" borderId="0" xfId="0" applyFont="1" applyFill="1" applyAlignment="1">
      <alignment horizontal="center"/>
    </xf>
    <xf numFmtId="0" fontId="9" fillId="4" borderId="27" xfId="0" applyFont="1" applyFill="1" applyBorder="1" applyAlignment="1">
      <alignment horizontal="right"/>
    </xf>
    <xf numFmtId="0" fontId="9" fillId="4" borderId="0" xfId="0" applyFont="1" applyFill="1" applyAlignment="1">
      <alignment horizontal="right"/>
    </xf>
    <xf numFmtId="0" fontId="6" fillId="4" borderId="33" xfId="0" applyFont="1" applyFill="1" applyBorder="1"/>
    <xf numFmtId="14" fontId="3" fillId="4" borderId="0" xfId="0" applyNumberFormat="1" applyFont="1" applyFill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2" fontId="3" fillId="4" borderId="0" xfId="0" applyNumberFormat="1" applyFont="1" applyFill="1"/>
    <xf numFmtId="0" fontId="4" fillId="4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center"/>
    </xf>
    <xf numFmtId="2" fontId="13" fillId="3" borderId="0" xfId="0" applyNumberFormat="1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1" fillId="7" borderId="16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7" fillId="4" borderId="0" xfId="0" applyFont="1" applyFill="1"/>
    <xf numFmtId="0" fontId="5" fillId="5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right" vertical="center"/>
    </xf>
    <xf numFmtId="0" fontId="24" fillId="8" borderId="16" xfId="0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2" fillId="5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2" fillId="5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3" fillId="6" borderId="6" xfId="0" applyFont="1" applyFill="1" applyBorder="1" applyAlignment="1">
      <alignment horizontal="center" wrapText="1"/>
    </xf>
    <xf numFmtId="0" fontId="23" fillId="6" borderId="7" xfId="0" applyFont="1" applyFill="1" applyBorder="1" applyAlignment="1">
      <alignment horizontal="center" wrapText="1"/>
    </xf>
    <xf numFmtId="0" fontId="22" fillId="5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8" fillId="8" borderId="16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9" fillId="4" borderId="0" xfId="0" applyFont="1" applyFill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2" fontId="27" fillId="4" borderId="0" xfId="0" applyNumberFormat="1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0" fontId="17" fillId="4" borderId="0" xfId="0" applyFont="1" applyFill="1" applyAlignment="1">
      <alignment vertical="center"/>
    </xf>
    <xf numFmtId="165" fontId="13" fillId="2" borderId="0" xfId="0" applyNumberFormat="1" applyFont="1" applyFill="1" applyAlignment="1">
      <alignment horizontal="right" vertical="center"/>
    </xf>
    <xf numFmtId="0" fontId="16" fillId="4" borderId="0" xfId="0" applyFont="1" applyFill="1" applyAlignment="1">
      <alignment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2" fillId="4" borderId="0" xfId="0" applyFont="1" applyFill="1"/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/>
    </xf>
    <xf numFmtId="0" fontId="10" fillId="10" borderId="18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right"/>
    </xf>
    <xf numFmtId="0" fontId="9" fillId="4" borderId="0" xfId="0" applyFont="1" applyFill="1" applyAlignment="1">
      <alignment horizontal="right"/>
    </xf>
    <xf numFmtId="0" fontId="9" fillId="4" borderId="24" xfId="0" applyFont="1" applyFill="1" applyBorder="1" applyAlignment="1">
      <alignment horizontal="right"/>
    </xf>
    <xf numFmtId="0" fontId="24" fillId="8" borderId="16" xfId="0" applyFont="1" applyFill="1" applyBorder="1" applyAlignment="1" applyProtection="1">
      <alignment horizontal="left"/>
      <protection locked="0"/>
    </xf>
    <xf numFmtId="14" fontId="24" fillId="8" borderId="16" xfId="0" applyNumberFormat="1" applyFont="1" applyFill="1" applyBorder="1" applyAlignment="1" applyProtection="1">
      <alignment horizontal="center"/>
      <protection locked="0"/>
    </xf>
    <xf numFmtId="0" fontId="24" fillId="8" borderId="16" xfId="0" applyFont="1" applyFill="1" applyBorder="1" applyAlignment="1" applyProtection="1">
      <alignment horizontal="center"/>
      <protection locked="0"/>
    </xf>
    <xf numFmtId="0" fontId="17" fillId="4" borderId="41" xfId="0" applyFont="1" applyFill="1" applyBorder="1" applyAlignment="1">
      <alignment horizontal="left" indent="1"/>
    </xf>
    <xf numFmtId="0" fontId="17" fillId="4" borderId="0" xfId="0" applyFont="1" applyFill="1" applyAlignment="1">
      <alignment horizontal="left" indent="1"/>
    </xf>
    <xf numFmtId="8" fontId="12" fillId="4" borderId="0" xfId="0" applyNumberFormat="1" applyFont="1" applyFill="1" applyAlignment="1">
      <alignment horizontal="left" vertical="center" indent="1"/>
    </xf>
    <xf numFmtId="0" fontId="12" fillId="4" borderId="0" xfId="0" applyFont="1" applyFill="1" applyAlignment="1">
      <alignment horizontal="right" indent="1"/>
    </xf>
    <xf numFmtId="0" fontId="19" fillId="4" borderId="27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9" fillId="4" borderId="24" xfId="0" applyFont="1" applyFill="1" applyBorder="1" applyAlignment="1">
      <alignment horizontal="right" vertical="center"/>
    </xf>
    <xf numFmtId="8" fontId="24" fillId="9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right" vertical="center"/>
    </xf>
    <xf numFmtId="44" fontId="9" fillId="3" borderId="16" xfId="0" applyNumberFormat="1" applyFont="1" applyFill="1" applyBorder="1" applyAlignment="1">
      <alignment horizontal="center" vertical="center"/>
    </xf>
    <xf numFmtId="44" fontId="12" fillId="4" borderId="28" xfId="0" applyNumberFormat="1" applyFont="1" applyFill="1" applyBorder="1" applyAlignment="1">
      <alignment horizontal="center" vertical="center"/>
    </xf>
    <xf numFmtId="44" fontId="12" fillId="4" borderId="15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0" fontId="23" fillId="6" borderId="22" xfId="0" applyFont="1" applyFill="1" applyBorder="1" applyAlignment="1">
      <alignment horizontal="center"/>
    </xf>
    <xf numFmtId="0" fontId="23" fillId="6" borderId="23" xfId="0" applyFont="1" applyFill="1" applyBorder="1" applyAlignment="1">
      <alignment horizontal="center"/>
    </xf>
    <xf numFmtId="0" fontId="23" fillId="6" borderId="6" xfId="0" applyFont="1" applyFill="1" applyBorder="1" applyAlignment="1">
      <alignment horizontal="center"/>
    </xf>
    <xf numFmtId="0" fontId="23" fillId="6" borderId="7" xfId="0" applyFont="1" applyFill="1" applyBorder="1" applyAlignment="1">
      <alignment horizontal="center"/>
    </xf>
    <xf numFmtId="0" fontId="23" fillId="6" borderId="8" xfId="0" applyFont="1" applyFill="1" applyBorder="1" applyAlignment="1">
      <alignment horizontal="center"/>
    </xf>
    <xf numFmtId="0" fontId="23" fillId="6" borderId="9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2" fillId="11" borderId="2" xfId="0" applyFont="1" applyFill="1" applyBorder="1" applyAlignment="1">
      <alignment horizontal="center"/>
    </xf>
    <xf numFmtId="0" fontId="22" fillId="11" borderId="30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33" xfId="0" applyFont="1" applyFill="1" applyBorder="1" applyAlignment="1">
      <alignment horizontal="center"/>
    </xf>
    <xf numFmtId="14" fontId="24" fillId="9" borderId="16" xfId="0" applyNumberFormat="1" applyFont="1" applyFill="1" applyBorder="1" applyAlignment="1" applyProtection="1">
      <alignment horizontal="center"/>
      <protection locked="0"/>
    </xf>
    <xf numFmtId="0" fontId="23" fillId="0" borderId="4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4" xfId="0" applyFont="1" applyBorder="1" applyAlignment="1">
      <alignment horizontal="center"/>
    </xf>
    <xf numFmtId="0" fontId="6" fillId="4" borderId="0" xfId="0" applyFont="1" applyFill="1"/>
    <xf numFmtId="0" fontId="17" fillId="4" borderId="0" xfId="0" applyFont="1" applyFill="1" applyAlignment="1">
      <alignment horizontal="left" vertical="center" wrapText="1"/>
    </xf>
    <xf numFmtId="0" fontId="17" fillId="4" borderId="0" xfId="0" applyFont="1" applyFill="1" applyAlignment="1">
      <alignment horizontal="left" indent="7"/>
    </xf>
    <xf numFmtId="0" fontId="3" fillId="4" borderId="0" xfId="0" applyFont="1" applyFill="1" applyAlignment="1">
      <alignment horizontal="center"/>
    </xf>
    <xf numFmtId="0" fontId="17" fillId="4" borderId="41" xfId="0" applyFont="1" applyFill="1" applyBorder="1" applyAlignment="1">
      <alignment horizontal="left" vertical="center" indent="1"/>
    </xf>
    <xf numFmtId="0" fontId="17" fillId="4" borderId="0" xfId="0" applyFont="1" applyFill="1" applyAlignment="1">
      <alignment horizontal="left" vertical="center" indent="1"/>
    </xf>
    <xf numFmtId="44" fontId="28" fillId="9" borderId="28" xfId="1" applyFont="1" applyFill="1" applyBorder="1" applyAlignment="1" applyProtection="1">
      <alignment horizontal="center" vertical="center"/>
    </xf>
    <xf numFmtId="44" fontId="28" fillId="9" borderId="15" xfId="1" applyFont="1" applyFill="1" applyBorder="1" applyAlignment="1" applyProtection="1">
      <alignment horizontal="center" vertical="center"/>
    </xf>
    <xf numFmtId="44" fontId="3" fillId="4" borderId="28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 vertical="center" wrapText="1"/>
    </xf>
    <xf numFmtId="0" fontId="14" fillId="10" borderId="36" xfId="0" applyFont="1" applyFill="1" applyBorder="1" applyAlignment="1">
      <alignment horizontal="center" vertical="center"/>
    </xf>
    <xf numFmtId="0" fontId="14" fillId="10" borderId="37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0" fontId="12" fillId="8" borderId="42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17" fontId="28" fillId="8" borderId="34" xfId="0" applyNumberFormat="1" applyFont="1" applyFill="1" applyBorder="1" applyAlignment="1" applyProtection="1">
      <alignment horizontal="center" vertical="center"/>
      <protection locked="0"/>
    </xf>
    <xf numFmtId="17" fontId="28" fillId="8" borderId="15" xfId="0" applyNumberFormat="1" applyFont="1" applyFill="1" applyBorder="1" applyAlignment="1" applyProtection="1">
      <alignment horizontal="center" vertical="center"/>
      <protection locked="0"/>
    </xf>
    <xf numFmtId="0" fontId="18" fillId="11" borderId="25" xfId="0" applyFont="1" applyFill="1" applyBorder="1" applyAlignment="1">
      <alignment horizontal="center" vertical="center"/>
    </xf>
    <xf numFmtId="0" fontId="18" fillId="11" borderId="26" xfId="0" applyFont="1" applyFill="1" applyBorder="1" applyAlignment="1">
      <alignment horizontal="center" vertical="center"/>
    </xf>
    <xf numFmtId="44" fontId="28" fillId="8" borderId="28" xfId="0" applyNumberFormat="1" applyFont="1" applyFill="1" applyBorder="1" applyAlignment="1" applyProtection="1">
      <alignment horizontal="center" vertical="center"/>
      <protection locked="0"/>
    </xf>
    <xf numFmtId="44" fontId="28" fillId="8" borderId="15" xfId="0" applyNumberFormat="1" applyFont="1" applyFill="1" applyBorder="1" applyAlignment="1" applyProtection="1">
      <alignment horizontal="center" vertical="center"/>
      <protection locked="0"/>
    </xf>
    <xf numFmtId="44" fontId="3" fillId="4" borderId="15" xfId="0" applyNumberFormat="1" applyFont="1" applyFill="1" applyBorder="1" applyAlignment="1">
      <alignment horizontal="center" vertical="center"/>
    </xf>
    <xf numFmtId="0" fontId="18" fillId="11" borderId="2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8" fillId="8" borderId="16" xfId="0" applyFont="1" applyFill="1" applyBorder="1" applyAlignment="1" applyProtection="1">
      <alignment horizontal="left" vertical="center"/>
      <protection locked="0"/>
    </xf>
    <xf numFmtId="14" fontId="28" fillId="9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9" fontId="28" fillId="8" borderId="16" xfId="2" applyFont="1" applyFill="1" applyBorder="1" applyAlignment="1" applyProtection="1">
      <alignment horizontal="center" vertical="center"/>
      <protection locked="0"/>
    </xf>
    <xf numFmtId="0" fontId="7" fillId="10" borderId="4" xfId="0" applyFont="1" applyFill="1" applyBorder="1" applyAlignment="1">
      <alignment horizontal="center" vertical="center"/>
    </xf>
    <xf numFmtId="0" fontId="7" fillId="10" borderId="4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8" fillId="12" borderId="44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45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2" borderId="46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4" fontId="28" fillId="9" borderId="28" xfId="0" applyNumberFormat="1" applyFont="1" applyFill="1" applyBorder="1" applyAlignment="1" applyProtection="1">
      <alignment horizontal="center" vertical="center"/>
      <protection locked="0"/>
    </xf>
    <xf numFmtId="44" fontId="28" fillId="9" borderId="15" xfId="0" applyNumberFormat="1" applyFont="1" applyFill="1" applyBorder="1" applyAlignment="1" applyProtection="1">
      <alignment horizontal="center" vertical="center"/>
      <protection locked="0"/>
    </xf>
    <xf numFmtId="44" fontId="9" fillId="2" borderId="16" xfId="1" applyFont="1" applyFill="1" applyBorder="1" applyAlignment="1" applyProtection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left" vertical="center" wrapText="1"/>
    </xf>
    <xf numFmtId="0" fontId="9" fillId="2" borderId="27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14" fontId="28" fillId="9" borderId="28" xfId="0" applyNumberFormat="1" applyFont="1" applyFill="1" applyBorder="1" applyAlignment="1" applyProtection="1">
      <alignment horizontal="center" vertical="center"/>
      <protection locked="0"/>
    </xf>
    <xf numFmtId="14" fontId="28" fillId="9" borderId="31" xfId="0" applyNumberFormat="1" applyFont="1" applyFill="1" applyBorder="1" applyAlignment="1" applyProtection="1">
      <alignment horizontal="center" vertical="center"/>
      <protection locked="0"/>
    </xf>
    <xf numFmtId="14" fontId="28" fillId="9" borderId="15" xfId="0" applyNumberFormat="1" applyFont="1" applyFill="1" applyBorder="1" applyAlignment="1" applyProtection="1">
      <alignment horizontal="center" vertical="center"/>
      <protection locked="0"/>
    </xf>
    <xf numFmtId="165" fontId="22" fillId="3" borderId="33" xfId="0" applyNumberFormat="1" applyFont="1" applyFill="1" applyBorder="1" applyAlignment="1">
      <alignment horizontal="right" vertical="center"/>
    </xf>
    <xf numFmtId="14" fontId="26" fillId="3" borderId="33" xfId="0" applyNumberFormat="1" applyFont="1" applyFill="1" applyBorder="1" applyAlignment="1">
      <alignment horizontal="center" vertical="center"/>
    </xf>
    <xf numFmtId="2" fontId="26" fillId="3" borderId="33" xfId="0" applyNumberFormat="1" applyFont="1" applyFill="1" applyBorder="1" applyAlignment="1">
      <alignment horizontal="center" vertical="center"/>
    </xf>
    <xf numFmtId="0" fontId="29" fillId="10" borderId="25" xfId="0" applyFont="1" applyFill="1" applyBorder="1" applyAlignment="1">
      <alignment horizontal="center" vertical="center" wrapText="1"/>
    </xf>
    <xf numFmtId="0" fontId="29" fillId="10" borderId="26" xfId="0" applyFont="1" applyFill="1" applyBorder="1" applyAlignment="1">
      <alignment horizontal="center" vertical="center"/>
    </xf>
    <xf numFmtId="0" fontId="29" fillId="10" borderId="29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horizontal="center" vertical="center"/>
    </xf>
    <xf numFmtId="0" fontId="29" fillId="10" borderId="30" xfId="0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29" fillId="10" borderId="3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39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rgb="FF9C0006"/>
      </font>
      <fill>
        <patternFill>
          <bgColor theme="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1"/>
      </font>
      <fill>
        <patternFill>
          <bgColor theme="0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ill>
        <patternFill>
          <bgColor theme="2"/>
        </patternFill>
      </fill>
    </dxf>
    <dxf>
      <font>
        <color theme="1"/>
      </font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color theme="9" tint="-0.499984740745262"/>
      </font>
    </dxf>
    <dxf>
      <font>
        <color theme="1"/>
      </font>
    </dxf>
    <dxf>
      <font>
        <color theme="9" tint="-0.24994659260841701"/>
      </font>
    </dxf>
    <dxf>
      <font>
        <color theme="1"/>
      </font>
    </dxf>
    <dxf>
      <font>
        <color theme="1"/>
      </font>
      <fill>
        <patternFill>
          <bgColor theme="7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 val="0"/>
        <i val="0"/>
        <color theme="1" tint="0.499984740745262"/>
      </font>
      <fill>
        <patternFill>
          <bgColor theme="2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B89B5C"/>
      <color rgb="FFFFC7CE"/>
      <color rgb="FFE9D19B"/>
      <color rgb="FFCB9A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39</xdr:row>
      <xdr:rowOff>38100</xdr:rowOff>
    </xdr:from>
    <xdr:to>
      <xdr:col>13</xdr:col>
      <xdr:colOff>532442</xdr:colOff>
      <xdr:row>47</xdr:row>
      <xdr:rowOff>37904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A64CB1-535E-51CF-66AD-F2232B241A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31"/>
        <a:stretch/>
      </xdr:blipFill>
      <xdr:spPr>
        <a:xfrm>
          <a:off x="409575" y="8667750"/>
          <a:ext cx="7666667" cy="152380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0</xdr:colOff>
      <xdr:row>0</xdr:row>
      <xdr:rowOff>297814</xdr:rowOff>
    </xdr:from>
    <xdr:to>
      <xdr:col>15</xdr:col>
      <xdr:colOff>361950</xdr:colOff>
      <xdr:row>1</xdr:row>
      <xdr:rowOff>234314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E70658D-927E-592A-6D5B-501556BD54C6}"/>
            </a:ext>
          </a:extLst>
        </xdr:cNvPr>
        <xdr:cNvSpPr txBox="1">
          <a:spLocks noChangeArrowheads="1"/>
        </xdr:cNvSpPr>
      </xdr:nvSpPr>
      <xdr:spPr bwMode="auto">
        <a:xfrm>
          <a:off x="0" y="297814"/>
          <a:ext cx="9124950" cy="812800"/>
        </a:xfrm>
        <a:prstGeom prst="rect">
          <a:avLst/>
        </a:prstGeom>
        <a:solidFill>
          <a:srgbClr val="717270"/>
        </a:solidFill>
        <a:ln>
          <a:noFill/>
        </a:ln>
        <a:effectLst/>
      </xdr:spPr>
      <xdr:txBody>
        <a:bodyPr rot="0" vert="horz" wrap="square" lIns="36576" tIns="36576" rIns="36576" bIns="36576" anchor="t" anchorCtr="0" upright="1">
          <a:noAutofit/>
        </a:bodyPr>
        <a:lstStyle/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2000" cap="small">
              <a:solidFill>
                <a:srgbClr val="FFFFFE"/>
              </a:solidFill>
              <a:effectLst/>
              <a:latin typeface="Times New Roman" panose="0202060305040502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102870</xdr:colOff>
      <xdr:row>0</xdr:row>
      <xdr:rowOff>292099</xdr:rowOff>
    </xdr:from>
    <xdr:to>
      <xdr:col>16</xdr:col>
      <xdr:colOff>0</xdr:colOff>
      <xdr:row>1</xdr:row>
      <xdr:rowOff>228599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3285963-6196-3627-EFD7-0B0858ABA81D}"/>
            </a:ext>
          </a:extLst>
        </xdr:cNvPr>
        <xdr:cNvSpPr txBox="1">
          <a:spLocks noChangeArrowheads="1"/>
        </xdr:cNvSpPr>
      </xdr:nvSpPr>
      <xdr:spPr bwMode="auto">
        <a:xfrm>
          <a:off x="2674620" y="292099"/>
          <a:ext cx="6459855" cy="812800"/>
        </a:xfrm>
        <a:prstGeom prst="rect">
          <a:avLst/>
        </a:prstGeom>
        <a:solidFill>
          <a:srgbClr val="B89B5C">
            <a:alpha val="85098"/>
          </a:srgbClr>
        </a:solidFill>
        <a:ln>
          <a:noFill/>
        </a:ln>
        <a:effectLst/>
      </xdr:spPr>
      <xdr:txBody>
        <a:bodyPr rot="0" vert="horz" wrap="square" lIns="36576" tIns="36576" rIns="36576" bIns="36576" anchor="ctr" anchorCtr="0" upright="1">
          <a:noAutofit/>
        </a:bodyPr>
        <a:lstStyle/>
        <a:p>
          <a:pPr marL="0" marR="182880" algn="r">
            <a:spcBef>
              <a:spcPts val="0"/>
            </a:spcBef>
            <a:spcAft>
              <a:spcPts val="0"/>
            </a:spcAft>
          </a:pPr>
          <a:r>
            <a:rPr lang="en-US" sz="2000" b="1" cap="all">
              <a:solidFill>
                <a:srgbClr val="FFFFFE"/>
              </a:solidFill>
              <a:effectLst/>
              <a:latin typeface="Times New Roman" panose="02020603050405020304" pitchFamily="18" charset="0"/>
              <a:ea typeface="Arial" panose="020B0604020202020204" pitchFamily="34" charset="0"/>
            </a:rPr>
            <a:t>Wage Earner Income Calculator</a:t>
          </a:r>
          <a:endParaRPr lang="en-US" sz="1600" b="1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532131</xdr:colOff>
      <xdr:row>0</xdr:row>
      <xdr:rowOff>0</xdr:rowOff>
    </xdr:from>
    <xdr:to>
      <xdr:col>4</xdr:col>
      <xdr:colOff>438151</xdr:colOff>
      <xdr:row>1</xdr:row>
      <xdr:rowOff>238819</xdr:rowOff>
    </xdr:to>
    <xdr:pic>
      <xdr:nvPicPr>
        <xdr:cNvPr id="6" name="Picture 5" descr="A logo for a home loan company&#10;&#10;Description automatically generated">
          <a:extLst>
            <a:ext uri="{FF2B5EF4-FFF2-40B4-BE49-F238E27FC236}">
              <a16:creationId xmlns:a16="http://schemas.microsoft.com/office/drawing/2014/main" id="{92A50C08-BBBC-C263-C91B-4F0AFCB95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1" y="0"/>
          <a:ext cx="1868170" cy="111511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389195</xdr:colOff>
      <xdr:row>41</xdr:row>
      <xdr:rowOff>122903</xdr:rowOff>
    </xdr:from>
    <xdr:to>
      <xdr:col>14</xdr:col>
      <xdr:colOff>560132</xdr:colOff>
      <xdr:row>58</xdr:row>
      <xdr:rowOff>11772</xdr:rowOff>
    </xdr:to>
    <xdr:pic>
      <xdr:nvPicPr>
        <xdr:cNvPr id="4" name="Picture 3" descr="A screenshot of a document&#10;&#10;Description automatically generated">
          <a:extLst>
            <a:ext uri="{FF2B5EF4-FFF2-40B4-BE49-F238E27FC236}">
              <a16:creationId xmlns:a16="http://schemas.microsoft.com/office/drawing/2014/main" id="{895BA8E0-B8C5-41AA-B65F-4390DBE8A3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459"/>
        <a:stretch/>
      </xdr:blipFill>
      <xdr:spPr>
        <a:xfrm>
          <a:off x="1024195" y="8674919"/>
          <a:ext cx="8767096" cy="155513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0</xdr:colOff>
      <xdr:row>0</xdr:row>
      <xdr:rowOff>297814</xdr:rowOff>
    </xdr:from>
    <xdr:to>
      <xdr:col>15</xdr:col>
      <xdr:colOff>1167581</xdr:colOff>
      <xdr:row>2</xdr:row>
      <xdr:rowOff>358468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D3C159A7-A6C8-4542-8A39-2E3EF37327D9}"/>
            </a:ext>
          </a:extLst>
        </xdr:cNvPr>
        <xdr:cNvSpPr txBox="1">
          <a:spLocks noChangeArrowheads="1"/>
        </xdr:cNvSpPr>
      </xdr:nvSpPr>
      <xdr:spPr bwMode="auto">
        <a:xfrm>
          <a:off x="0" y="297814"/>
          <a:ext cx="11296855" cy="828799"/>
        </a:xfrm>
        <a:prstGeom prst="rect">
          <a:avLst/>
        </a:prstGeom>
        <a:solidFill>
          <a:srgbClr val="717270"/>
        </a:solidFill>
        <a:ln>
          <a:noFill/>
        </a:ln>
        <a:effectLst/>
      </xdr:spPr>
      <xdr:txBody>
        <a:bodyPr rot="0" vert="horz" wrap="square" lIns="36576" tIns="36576" rIns="36576" bIns="36576" anchor="t" anchorCtr="0" upright="1">
          <a:noAutofit/>
        </a:bodyPr>
        <a:lstStyle/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2000" cap="small">
              <a:solidFill>
                <a:srgbClr val="FFFFFE"/>
              </a:solidFill>
              <a:effectLst/>
              <a:latin typeface="Times New Roman" panose="0202060305040502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134620</xdr:colOff>
      <xdr:row>0</xdr:row>
      <xdr:rowOff>292099</xdr:rowOff>
    </xdr:from>
    <xdr:to>
      <xdr:col>15</xdr:col>
      <xdr:colOff>1157340</xdr:colOff>
      <xdr:row>2</xdr:row>
      <xdr:rowOff>352753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94A3E7F-06D8-4E93-8E4C-62532D4DAA24}"/>
            </a:ext>
          </a:extLst>
        </xdr:cNvPr>
        <xdr:cNvSpPr txBox="1">
          <a:spLocks noChangeArrowheads="1"/>
        </xdr:cNvSpPr>
      </xdr:nvSpPr>
      <xdr:spPr bwMode="auto">
        <a:xfrm>
          <a:off x="2674620" y="292099"/>
          <a:ext cx="8611994" cy="828799"/>
        </a:xfrm>
        <a:prstGeom prst="rect">
          <a:avLst/>
        </a:prstGeom>
        <a:solidFill>
          <a:srgbClr val="B89B5C">
            <a:alpha val="85098"/>
          </a:srgbClr>
        </a:solidFill>
        <a:ln>
          <a:noFill/>
        </a:ln>
        <a:effectLst/>
      </xdr:spPr>
      <xdr:txBody>
        <a:bodyPr rot="0" vert="horz" wrap="square" lIns="36576" tIns="36576" rIns="36576" bIns="36576" anchor="ctr" anchorCtr="0" upright="1">
          <a:noAutofit/>
        </a:bodyPr>
        <a:lstStyle/>
        <a:p>
          <a:pPr marL="0" marR="182880" algn="r">
            <a:spcBef>
              <a:spcPts val="0"/>
            </a:spcBef>
            <a:spcAft>
              <a:spcPts val="0"/>
            </a:spcAft>
          </a:pPr>
          <a:r>
            <a:rPr lang="en-US" sz="2000" b="1" cap="all">
              <a:solidFill>
                <a:srgbClr val="FFFFFE"/>
              </a:solidFill>
              <a:effectLst/>
              <a:latin typeface="Times New Roman" panose="02020603050405020304" pitchFamily="18" charset="0"/>
              <a:ea typeface="Arial" panose="020B0604020202020204" pitchFamily="34" charset="0"/>
            </a:rPr>
            <a:t>Self-Employed Income Calculator</a:t>
          </a:r>
        </a:p>
        <a:p>
          <a:pPr marL="0" marR="182880" algn="r">
            <a:spcBef>
              <a:spcPts val="0"/>
            </a:spcBef>
            <a:spcAft>
              <a:spcPts val="0"/>
            </a:spcAft>
          </a:pPr>
          <a:r>
            <a:rPr lang="en-US" sz="2000" b="1" cap="all">
              <a:solidFill>
                <a:srgbClr val="FFFFFE"/>
              </a:solidFill>
              <a:effectLst/>
              <a:latin typeface="Times New Roman" panose="02020603050405020304" pitchFamily="18" charset="0"/>
              <a:ea typeface="Arial" panose="020B0604020202020204" pitchFamily="34" charset="0"/>
            </a:rPr>
            <a:t>Sub-Corporation / Corporation / 1099 </a:t>
          </a:r>
          <a:endParaRPr lang="en-US" sz="1600" b="1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532131</xdr:colOff>
      <xdr:row>0</xdr:row>
      <xdr:rowOff>0</xdr:rowOff>
    </xdr:from>
    <xdr:to>
      <xdr:col>3</xdr:col>
      <xdr:colOff>495301</xdr:colOff>
      <xdr:row>2</xdr:row>
      <xdr:rowOff>353324</xdr:rowOff>
    </xdr:to>
    <xdr:pic>
      <xdr:nvPicPr>
        <xdr:cNvPr id="6" name="Picture 5" descr="A logo for a home loan company&#10;&#10;Description automatically generated">
          <a:extLst>
            <a:ext uri="{FF2B5EF4-FFF2-40B4-BE49-F238E27FC236}">
              <a16:creationId xmlns:a16="http://schemas.microsoft.com/office/drawing/2014/main" id="{BB67747B-C4FC-4062-92B8-A4F3FE057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1" y="0"/>
          <a:ext cx="1868170" cy="11151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60E9-94E9-4CCB-8D20-43F8E9E00853}">
  <sheetPr codeName="Sheet2">
    <tabColor rgb="FF92D050"/>
    <pageSetUpPr fitToPage="1"/>
  </sheetPr>
  <dimension ref="A1:AH40"/>
  <sheetViews>
    <sheetView tabSelected="1" workbookViewId="0">
      <selection activeCell="D4" sqref="D4:G4"/>
    </sheetView>
  </sheetViews>
  <sheetFormatPr defaultColWidth="9.140625" defaultRowHeight="15" x14ac:dyDescent="0.25"/>
  <cols>
    <col min="1" max="1" width="9.140625" style="1"/>
    <col min="2" max="3" width="5.5703125" style="1" customWidth="1"/>
    <col min="4" max="8" width="9.140625" style="1"/>
    <col min="9" max="9" width="14.140625" style="1" customWidth="1"/>
    <col min="10" max="10" width="5.5703125" style="1" customWidth="1"/>
    <col min="11" max="15" width="9.140625" style="1"/>
    <col min="16" max="17" width="5.5703125" style="1" customWidth="1"/>
    <col min="18" max="18" width="5.7109375" style="1" hidden="1" customWidth="1"/>
    <col min="19" max="19" width="4.5703125" style="1" hidden="1" customWidth="1"/>
    <col min="20" max="21" width="4.42578125" style="1" hidden="1" customWidth="1"/>
    <col min="22" max="22" width="5.140625" style="1" hidden="1" customWidth="1"/>
    <col min="23" max="23" width="4.7109375" style="1" hidden="1" customWidth="1"/>
    <col min="24" max="24" width="5" style="1" hidden="1" customWidth="1"/>
    <col min="25" max="26" width="4.42578125" style="1" hidden="1" customWidth="1"/>
    <col min="27" max="27" width="4.7109375" style="1" hidden="1" customWidth="1"/>
    <col min="28" max="28" width="4.42578125" style="1" hidden="1" customWidth="1"/>
    <col min="29" max="29" width="4.85546875" style="1" hidden="1" customWidth="1"/>
    <col min="30" max="31" width="5.28515625" style="1" hidden="1" customWidth="1"/>
    <col min="32" max="32" width="9.140625" style="1" hidden="1" customWidth="1"/>
    <col min="33" max="33" width="12" style="1" hidden="1" customWidth="1"/>
    <col min="34" max="34" width="9.140625" style="1" hidden="1" customWidth="1"/>
    <col min="35" max="35" width="0" style="1" hidden="1" customWidth="1"/>
    <col min="36" max="16384" width="9.140625" style="1"/>
  </cols>
  <sheetData>
    <row r="1" spans="1:33" ht="69" customHeight="1" thickBot="1" x14ac:dyDescent="0.3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8"/>
      <c r="AG1" s="1" t="s">
        <v>52</v>
      </c>
    </row>
    <row r="2" spans="1:33" ht="19.5" thickBot="1" x14ac:dyDescent="0.3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  <c r="R2" s="142" t="s">
        <v>0</v>
      </c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4"/>
      <c r="AG2" s="1" t="e">
        <f>DATEDIF(M4,M6,"d")</f>
        <v>#VALUE!</v>
      </c>
    </row>
    <row r="3" spans="1:33" ht="19.5" thickBot="1" x14ac:dyDescent="0.3">
      <c r="A3" s="6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62"/>
      <c r="R3" s="63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3" ht="14.45" customHeight="1" x14ac:dyDescent="0.25">
      <c r="A4" s="115" t="s">
        <v>1</v>
      </c>
      <c r="B4" s="116"/>
      <c r="C4" s="117"/>
      <c r="D4" s="118" t="s">
        <v>63</v>
      </c>
      <c r="E4" s="118"/>
      <c r="F4" s="118"/>
      <c r="G4" s="118"/>
      <c r="H4" s="163" t="s">
        <v>58</v>
      </c>
      <c r="I4" s="164"/>
      <c r="J4" s="164"/>
      <c r="K4" s="164"/>
      <c r="L4" s="165"/>
      <c r="M4" s="162" t="s">
        <v>59</v>
      </c>
      <c r="N4" s="162"/>
      <c r="O4" s="162"/>
      <c r="P4" s="43" t="s">
        <v>2</v>
      </c>
      <c r="R4" s="145" t="s">
        <v>3</v>
      </c>
      <c r="S4" s="147" t="s">
        <v>4</v>
      </c>
      <c r="T4" s="77" t="s">
        <v>5</v>
      </c>
      <c r="U4" s="77" t="s">
        <v>5</v>
      </c>
      <c r="V4" s="149" t="s">
        <v>6</v>
      </c>
      <c r="W4" s="149" t="s">
        <v>7</v>
      </c>
      <c r="X4" s="149" t="s">
        <v>8</v>
      </c>
      <c r="Y4" s="149" t="s">
        <v>9</v>
      </c>
      <c r="Z4" s="149" t="s">
        <v>10</v>
      </c>
      <c r="AA4" s="149" t="s">
        <v>11</v>
      </c>
      <c r="AB4" s="149" t="s">
        <v>12</v>
      </c>
      <c r="AC4" s="149" t="s">
        <v>13</v>
      </c>
      <c r="AD4" s="149" t="s">
        <v>14</v>
      </c>
      <c r="AE4" s="151" t="s">
        <v>15</v>
      </c>
      <c r="AG4" s="44">
        <v>44927</v>
      </c>
    </row>
    <row r="5" spans="1:33" ht="15.75" thickBot="1" x14ac:dyDescent="0.3">
      <c r="A5" s="159"/>
      <c r="B5" s="160"/>
      <c r="C5" s="160"/>
      <c r="D5" s="160"/>
      <c r="E5" s="160"/>
      <c r="F5" s="160"/>
      <c r="G5" s="45"/>
      <c r="H5" s="45"/>
      <c r="I5" s="45"/>
      <c r="J5" s="40"/>
      <c r="K5" s="46"/>
      <c r="L5" s="166"/>
      <c r="M5" s="166"/>
      <c r="N5" s="45"/>
      <c r="O5" s="45"/>
      <c r="P5" s="43"/>
      <c r="R5" s="146"/>
      <c r="S5" s="148"/>
      <c r="T5" s="78">
        <v>-28</v>
      </c>
      <c r="U5" s="78">
        <v>-29</v>
      </c>
      <c r="V5" s="150"/>
      <c r="W5" s="150"/>
      <c r="X5" s="150"/>
      <c r="Y5" s="150"/>
      <c r="Z5" s="150"/>
      <c r="AA5" s="150"/>
      <c r="AB5" s="150"/>
      <c r="AC5" s="150"/>
      <c r="AD5" s="150"/>
      <c r="AE5" s="152"/>
      <c r="AG5" s="44" t="e">
        <f>AG4+AG2</f>
        <v>#VALUE!</v>
      </c>
    </row>
    <row r="6" spans="1:33" x14ac:dyDescent="0.25">
      <c r="A6" s="115" t="s">
        <v>16</v>
      </c>
      <c r="B6" s="116"/>
      <c r="C6" s="117"/>
      <c r="D6" s="118" t="s">
        <v>60</v>
      </c>
      <c r="E6" s="118"/>
      <c r="F6" s="118"/>
      <c r="G6" s="118"/>
      <c r="H6" s="45"/>
      <c r="I6" s="45"/>
      <c r="J6" s="116" t="s">
        <v>17</v>
      </c>
      <c r="K6" s="116"/>
      <c r="L6" s="117"/>
      <c r="M6" s="119" t="s">
        <v>59</v>
      </c>
      <c r="N6" s="119"/>
      <c r="O6" s="119"/>
      <c r="P6" s="43" t="s">
        <v>2</v>
      </c>
      <c r="R6" s="79">
        <v>1</v>
      </c>
      <c r="S6" s="80">
        <v>0.03</v>
      </c>
      <c r="T6" s="81">
        <v>1.04</v>
      </c>
      <c r="U6" s="81">
        <v>1.03</v>
      </c>
      <c r="V6" s="81">
        <v>2.0299999999999998</v>
      </c>
      <c r="W6" s="81">
        <v>3.03</v>
      </c>
      <c r="X6" s="81">
        <v>4.03</v>
      </c>
      <c r="Y6" s="81">
        <v>5.03</v>
      </c>
      <c r="Z6" s="81">
        <v>6.03</v>
      </c>
      <c r="AA6" s="81">
        <v>7.03</v>
      </c>
      <c r="AB6" s="81">
        <v>8.0299999999999994</v>
      </c>
      <c r="AC6" s="81">
        <v>9.0299999999999994</v>
      </c>
      <c r="AD6" s="81">
        <v>10.029999999999999</v>
      </c>
      <c r="AE6" s="82">
        <v>11.03</v>
      </c>
      <c r="AG6" s="47" t="e">
        <f>+MONTH(AG5)-1+DAY(AG5)/DAY(EOMONTH(AG5,0))</f>
        <v>#VALUE!</v>
      </c>
    </row>
    <row r="7" spans="1:33" x14ac:dyDescent="0.25">
      <c r="A7" s="41"/>
      <c r="B7" s="42"/>
      <c r="C7" s="42"/>
      <c r="D7" s="48"/>
      <c r="E7" s="48"/>
      <c r="F7" s="48"/>
      <c r="G7" s="48"/>
      <c r="H7" s="45"/>
      <c r="I7" s="45"/>
      <c r="J7" s="42"/>
      <c r="K7" s="42"/>
      <c r="L7" s="42"/>
      <c r="M7" s="49"/>
      <c r="N7" s="49"/>
      <c r="O7" s="49"/>
      <c r="P7" s="43"/>
      <c r="R7" s="69">
        <v>2</v>
      </c>
      <c r="S7" s="70">
        <v>0.06</v>
      </c>
      <c r="T7" s="71">
        <v>1.07</v>
      </c>
      <c r="U7" s="71">
        <v>1.07</v>
      </c>
      <c r="V7" s="71">
        <v>2.06</v>
      </c>
      <c r="W7" s="71">
        <v>3.07</v>
      </c>
      <c r="X7" s="71">
        <v>4.0599999999999996</v>
      </c>
      <c r="Y7" s="71">
        <v>5.07</v>
      </c>
      <c r="Z7" s="71">
        <v>6.06</v>
      </c>
      <c r="AA7" s="71">
        <v>7.06</v>
      </c>
      <c r="AB7" s="71">
        <v>8.07</v>
      </c>
      <c r="AC7" s="71">
        <v>9.06</v>
      </c>
      <c r="AD7" s="71">
        <v>10.07</v>
      </c>
      <c r="AE7" s="72">
        <v>11.06</v>
      </c>
      <c r="AG7" s="47"/>
    </row>
    <row r="8" spans="1:33" x14ac:dyDescent="0.25">
      <c r="A8" s="41"/>
      <c r="B8" s="42"/>
      <c r="C8" s="42" t="s">
        <v>57</v>
      </c>
      <c r="D8" s="66" t="s">
        <v>61</v>
      </c>
      <c r="E8" s="121" t="str">
        <f>IF(ISBLANK(D8),"Credit Score Required",IF(D8="Score","Credit Score Required",IF(AND(D8&lt;580,D8&lt;&gt;0),"Credit Score Does Not Qualify",IF(D8=0,"Customer must be an ITIN client",IF(AND(D8&gt;579,D8&lt;600),"Credit Score Qualifies For LINK Convertible Lease","Credit Score Qualifies for LINK Loan")))))</f>
        <v>Credit Score Required</v>
      </c>
      <c r="F8" s="122"/>
      <c r="G8" s="122"/>
      <c r="H8" s="122"/>
      <c r="I8" s="122"/>
      <c r="J8" s="122"/>
      <c r="K8" s="42"/>
      <c r="L8" s="42"/>
      <c r="M8" s="49"/>
      <c r="N8" s="49"/>
      <c r="O8" s="49"/>
      <c r="P8" s="43"/>
      <c r="R8" s="69">
        <v>3</v>
      </c>
      <c r="S8" s="70">
        <v>0.1</v>
      </c>
      <c r="T8" s="71">
        <v>1.1100000000000001</v>
      </c>
      <c r="U8" s="71">
        <v>1.1000000000000001</v>
      </c>
      <c r="V8" s="71">
        <v>2.1</v>
      </c>
      <c r="W8" s="71">
        <v>3.1</v>
      </c>
      <c r="X8" s="71">
        <v>4.0999999999999996</v>
      </c>
      <c r="Y8" s="71">
        <v>5.0999999999999996</v>
      </c>
      <c r="Z8" s="71">
        <v>6.1</v>
      </c>
      <c r="AA8" s="71">
        <v>7.1</v>
      </c>
      <c r="AB8" s="71">
        <v>8.1</v>
      </c>
      <c r="AC8" s="71">
        <v>9.1</v>
      </c>
      <c r="AD8" s="71">
        <v>10.1</v>
      </c>
      <c r="AE8" s="72">
        <v>11.1</v>
      </c>
      <c r="AG8" s="47"/>
    </row>
    <row r="9" spans="1:33" ht="15.75" thickBot="1" x14ac:dyDescent="0.3">
      <c r="A9" s="7"/>
      <c r="P9" s="8"/>
      <c r="R9" s="18">
        <v>4</v>
      </c>
      <c r="S9" s="19">
        <v>0.13</v>
      </c>
      <c r="T9" s="20">
        <v>1.1399999999999999</v>
      </c>
      <c r="U9" s="20">
        <v>1.1399999999999999</v>
      </c>
      <c r="V9" s="20">
        <v>2.13</v>
      </c>
      <c r="W9" s="20">
        <v>3.13</v>
      </c>
      <c r="X9" s="20">
        <v>4.13</v>
      </c>
      <c r="Y9" s="20">
        <v>5.13</v>
      </c>
      <c r="Z9" s="20">
        <v>6.13</v>
      </c>
      <c r="AA9" s="20">
        <v>7.13</v>
      </c>
      <c r="AB9" s="20">
        <v>8.1300000000000008</v>
      </c>
      <c r="AC9" s="20">
        <v>9.1300000000000008</v>
      </c>
      <c r="AD9" s="20">
        <v>10.130000000000001</v>
      </c>
      <c r="AE9" s="21">
        <v>11.13</v>
      </c>
    </row>
    <row r="10" spans="1:33" ht="21" thickBot="1" x14ac:dyDescent="0.35">
      <c r="A10" s="256" t="s">
        <v>18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8"/>
      <c r="R10" s="18">
        <v>5</v>
      </c>
      <c r="S10" s="19">
        <v>0.16</v>
      </c>
      <c r="T10" s="20">
        <v>1.18</v>
      </c>
      <c r="U10" s="20">
        <v>1.17</v>
      </c>
      <c r="V10" s="20">
        <v>2.16</v>
      </c>
      <c r="W10" s="20">
        <v>3.17</v>
      </c>
      <c r="X10" s="20">
        <v>4.16</v>
      </c>
      <c r="Y10" s="20">
        <v>5.17</v>
      </c>
      <c r="Z10" s="20">
        <v>6.16</v>
      </c>
      <c r="AA10" s="20">
        <v>7.16</v>
      </c>
      <c r="AB10" s="20">
        <v>8.17</v>
      </c>
      <c r="AC10" s="20">
        <v>9.16</v>
      </c>
      <c r="AD10" s="20">
        <v>10.17</v>
      </c>
      <c r="AE10" s="21">
        <v>11.16</v>
      </c>
    </row>
    <row r="11" spans="1:33" s="10" customFormat="1" ht="24.95" customHeight="1" x14ac:dyDescent="0.2">
      <c r="A11" s="131" t="str">
        <f>IF(I12="Complete Form","Initial Date and Pay Period Ending dates must be entered"," ")</f>
        <v>Initial Date and Pay Period Ending dates must be entered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3"/>
      <c r="R11" s="3">
        <v>6</v>
      </c>
      <c r="S11" s="4">
        <v>0.19</v>
      </c>
      <c r="T11" s="5">
        <v>1.21</v>
      </c>
      <c r="U11" s="5">
        <v>1.21</v>
      </c>
      <c r="V11" s="5">
        <v>2.19</v>
      </c>
      <c r="W11" s="5">
        <v>3.2</v>
      </c>
      <c r="X11" s="5">
        <v>4.1900000000000004</v>
      </c>
      <c r="Y11" s="5">
        <v>5.2</v>
      </c>
      <c r="Z11" s="5">
        <v>6.19</v>
      </c>
      <c r="AA11" s="5">
        <v>7.19</v>
      </c>
      <c r="AB11" s="5">
        <v>8.1999999999999993</v>
      </c>
      <c r="AC11" s="5">
        <v>9.19</v>
      </c>
      <c r="AD11" s="5">
        <v>10.199999999999999</v>
      </c>
      <c r="AE11" s="6">
        <v>11.19</v>
      </c>
      <c r="AG11" s="10" t="s">
        <v>53</v>
      </c>
    </row>
    <row r="12" spans="1:33" s="10" customFormat="1" x14ac:dyDescent="0.25">
      <c r="A12" s="134" t="s">
        <v>19</v>
      </c>
      <c r="B12" s="135"/>
      <c r="C12" s="135"/>
      <c r="D12" s="136"/>
      <c r="E12" s="137" t="s">
        <v>62</v>
      </c>
      <c r="F12" s="137"/>
      <c r="G12" s="138" t="s">
        <v>20</v>
      </c>
      <c r="H12" s="138"/>
      <c r="I12" s="67" t="str">
        <f>IF(ISBLANK(M4),"Complete Form",IF(ISBLANK(M6),"Complete Form",IF(M4="Enter Date","Complete Form",IF(M6="Enter Date","Complete Form",AG6))))</f>
        <v>Complete Form</v>
      </c>
      <c r="J12" s="68"/>
      <c r="K12" s="50"/>
      <c r="L12" s="22"/>
      <c r="M12" s="17" t="s">
        <v>21</v>
      </c>
      <c r="N12" s="139">
        <f>IF(ISBLANK(M4),0,IF(ISBLANK(M6),0,IF(M4="Enter Date",0,IF(M6="Enter Date",0,IF(E12="Enter Gross YTD",0,IF(AND(E12&gt;0,I12&gt;0),E12/I12,0))))))</f>
        <v>0</v>
      </c>
      <c r="O12" s="139"/>
      <c r="P12" s="23"/>
      <c r="R12" s="69">
        <v>7</v>
      </c>
      <c r="S12" s="70">
        <v>0.23</v>
      </c>
      <c r="T12" s="71">
        <v>1.25</v>
      </c>
      <c r="U12" s="71">
        <v>1.24</v>
      </c>
      <c r="V12" s="71">
        <v>2.23</v>
      </c>
      <c r="W12" s="71">
        <v>3.23</v>
      </c>
      <c r="X12" s="71">
        <v>4.2300000000000004</v>
      </c>
      <c r="Y12" s="71">
        <v>5.23</v>
      </c>
      <c r="Z12" s="71">
        <v>6.23</v>
      </c>
      <c r="AA12" s="71">
        <v>7.23</v>
      </c>
      <c r="AB12" s="71">
        <v>8.23</v>
      </c>
      <c r="AC12" s="71">
        <v>9.23</v>
      </c>
      <c r="AD12" s="71">
        <v>10.23</v>
      </c>
      <c r="AE12" s="72">
        <v>11.23</v>
      </c>
      <c r="AG12" s="10" t="e">
        <f>DATEDIF(M16,M18,"d")</f>
        <v>#VALUE!</v>
      </c>
    </row>
    <row r="13" spans="1:33" ht="15.75" thickBot="1" x14ac:dyDescent="0.3">
      <c r="A13" s="7"/>
      <c r="P13" s="8"/>
      <c r="R13" s="3">
        <v>8</v>
      </c>
      <c r="S13" s="4">
        <v>0.26</v>
      </c>
      <c r="T13" s="5">
        <v>1.29</v>
      </c>
      <c r="U13" s="5">
        <v>1.28</v>
      </c>
      <c r="V13" s="5">
        <v>2.2599999999999998</v>
      </c>
      <c r="W13" s="5">
        <v>3.27</v>
      </c>
      <c r="X13" s="5">
        <v>4.26</v>
      </c>
      <c r="Y13" s="5">
        <v>5.27</v>
      </c>
      <c r="Z13" s="5">
        <v>6.26</v>
      </c>
      <c r="AA13" s="5">
        <v>7.26</v>
      </c>
      <c r="AB13" s="5">
        <v>8.27</v>
      </c>
      <c r="AC13" s="5">
        <v>9.26</v>
      </c>
      <c r="AD13" s="5">
        <v>10.27</v>
      </c>
      <c r="AE13" s="6">
        <v>11.26</v>
      </c>
      <c r="AG13" s="44">
        <f>AG4</f>
        <v>44927</v>
      </c>
    </row>
    <row r="14" spans="1:33" ht="15.75" thickBot="1" x14ac:dyDescent="0.3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5"/>
      <c r="R14" s="3">
        <v>9</v>
      </c>
      <c r="S14" s="4">
        <v>0.28999999999999998</v>
      </c>
      <c r="T14" s="5">
        <v>1.32</v>
      </c>
      <c r="U14" s="5">
        <v>1.31</v>
      </c>
      <c r="V14" s="5">
        <v>2.29</v>
      </c>
      <c r="W14" s="5">
        <v>3.3</v>
      </c>
      <c r="X14" s="5">
        <v>4.29</v>
      </c>
      <c r="Y14" s="5">
        <v>5.3</v>
      </c>
      <c r="Z14" s="5">
        <v>6.29</v>
      </c>
      <c r="AA14" s="5">
        <v>7.29</v>
      </c>
      <c r="AB14" s="5">
        <v>8.3000000000000007</v>
      </c>
      <c r="AC14" s="5">
        <v>9.2899999999999991</v>
      </c>
      <c r="AD14" s="5">
        <v>10.3</v>
      </c>
      <c r="AE14" s="6">
        <v>11.29</v>
      </c>
      <c r="AG14" s="44" t="e">
        <f>AG13+AG12</f>
        <v>#VALUE!</v>
      </c>
    </row>
    <row r="15" spans="1:33" x14ac:dyDescent="0.25">
      <c r="A15" s="7"/>
      <c r="P15" s="8"/>
      <c r="R15" s="3">
        <v>10</v>
      </c>
      <c r="S15" s="4">
        <v>0.32</v>
      </c>
      <c r="T15" s="5">
        <v>1.36</v>
      </c>
      <c r="U15" s="5">
        <v>1.34</v>
      </c>
      <c r="V15" s="5">
        <v>2.3199999999999998</v>
      </c>
      <c r="W15" s="5">
        <v>3.33</v>
      </c>
      <c r="X15" s="5">
        <v>4.32</v>
      </c>
      <c r="Y15" s="5">
        <v>5.33</v>
      </c>
      <c r="Z15" s="5">
        <v>6.32</v>
      </c>
      <c r="AA15" s="5">
        <v>7.32</v>
      </c>
      <c r="AB15" s="5">
        <v>8.33</v>
      </c>
      <c r="AC15" s="5">
        <v>9.32</v>
      </c>
      <c r="AD15" s="5">
        <v>10.33</v>
      </c>
      <c r="AE15" s="6">
        <v>11.32</v>
      </c>
      <c r="AG15" s="1" t="e">
        <f>+MONTH(AG14)-1+DAY(AG14)/DAY(EOMONTH(AG14,0))</f>
        <v>#VALUE!</v>
      </c>
    </row>
    <row r="16" spans="1:33" ht="14.45" customHeight="1" x14ac:dyDescent="0.25">
      <c r="A16" s="115" t="s">
        <v>22</v>
      </c>
      <c r="B16" s="116"/>
      <c r="C16" s="117"/>
      <c r="D16" s="118" t="s">
        <v>63</v>
      </c>
      <c r="E16" s="118"/>
      <c r="F16" s="118"/>
      <c r="G16" s="118"/>
      <c r="H16" s="163" t="s">
        <v>58</v>
      </c>
      <c r="I16" s="164"/>
      <c r="J16" s="164"/>
      <c r="K16" s="164"/>
      <c r="L16" s="165"/>
      <c r="M16" s="162" t="s">
        <v>59</v>
      </c>
      <c r="N16" s="162"/>
      <c r="O16" s="162"/>
      <c r="P16" s="43" t="s">
        <v>2</v>
      </c>
      <c r="R16" s="69">
        <v>11</v>
      </c>
      <c r="S16" s="70">
        <v>0.35</v>
      </c>
      <c r="T16" s="71">
        <v>1.39</v>
      </c>
      <c r="U16" s="71">
        <v>1.38</v>
      </c>
      <c r="V16" s="71">
        <v>2.35</v>
      </c>
      <c r="W16" s="71">
        <v>3.37</v>
      </c>
      <c r="X16" s="71">
        <v>4.3499999999999996</v>
      </c>
      <c r="Y16" s="71">
        <v>5.37</v>
      </c>
      <c r="Z16" s="71">
        <v>6.35</v>
      </c>
      <c r="AA16" s="71">
        <v>7.35</v>
      </c>
      <c r="AB16" s="71">
        <v>8.3699999999999992</v>
      </c>
      <c r="AC16" s="71">
        <v>9.35</v>
      </c>
      <c r="AD16" s="71">
        <v>10.37</v>
      </c>
      <c r="AE16" s="72">
        <v>11.35</v>
      </c>
    </row>
    <row r="17" spans="1:31" x14ac:dyDescent="0.25">
      <c r="A17" s="159"/>
      <c r="B17" s="160"/>
      <c r="C17" s="160"/>
      <c r="D17" s="160"/>
      <c r="E17" s="160"/>
      <c r="F17" s="160"/>
      <c r="G17" s="45"/>
      <c r="H17" s="45"/>
      <c r="I17" s="45"/>
      <c r="J17" s="40"/>
      <c r="K17" s="46"/>
      <c r="L17" s="166"/>
      <c r="M17" s="166"/>
      <c r="N17" s="45"/>
      <c r="O17" s="45"/>
      <c r="P17" s="43"/>
      <c r="R17" s="69">
        <v>12</v>
      </c>
      <c r="S17" s="70">
        <v>0.39</v>
      </c>
      <c r="T17" s="71">
        <v>1.43</v>
      </c>
      <c r="U17" s="71">
        <v>1.41</v>
      </c>
      <c r="V17" s="71">
        <v>2.39</v>
      </c>
      <c r="W17" s="71">
        <v>3.4</v>
      </c>
      <c r="X17" s="71">
        <v>4.3899999999999997</v>
      </c>
      <c r="Y17" s="71">
        <v>5.4</v>
      </c>
      <c r="Z17" s="71">
        <v>6.39</v>
      </c>
      <c r="AA17" s="71">
        <v>7.39</v>
      </c>
      <c r="AB17" s="71">
        <v>8.4</v>
      </c>
      <c r="AC17" s="71">
        <v>9.39</v>
      </c>
      <c r="AD17" s="71">
        <v>10.4</v>
      </c>
      <c r="AE17" s="72">
        <v>11.39</v>
      </c>
    </row>
    <row r="18" spans="1:31" x14ac:dyDescent="0.25">
      <c r="A18" s="115" t="s">
        <v>16</v>
      </c>
      <c r="B18" s="116"/>
      <c r="C18" s="117"/>
      <c r="D18" s="118" t="s">
        <v>60</v>
      </c>
      <c r="E18" s="118"/>
      <c r="F18" s="118"/>
      <c r="G18" s="118"/>
      <c r="H18" s="45"/>
      <c r="I18" s="45"/>
      <c r="J18" s="116" t="s">
        <v>17</v>
      </c>
      <c r="K18" s="116"/>
      <c r="L18" s="117"/>
      <c r="M18" s="119" t="s">
        <v>59</v>
      </c>
      <c r="N18" s="120"/>
      <c r="O18" s="120"/>
      <c r="P18" s="43" t="s">
        <v>2</v>
      </c>
      <c r="R18" s="69">
        <v>13</v>
      </c>
      <c r="S18" s="70">
        <v>0.42</v>
      </c>
      <c r="T18" s="71">
        <v>1.46</v>
      </c>
      <c r="U18" s="71">
        <v>1.45</v>
      </c>
      <c r="V18" s="71">
        <v>2.42</v>
      </c>
      <c r="W18" s="71">
        <v>3.43</v>
      </c>
      <c r="X18" s="71">
        <v>4.42</v>
      </c>
      <c r="Y18" s="71">
        <v>5.43</v>
      </c>
      <c r="Z18" s="71">
        <v>6.42</v>
      </c>
      <c r="AA18" s="71">
        <v>7.42</v>
      </c>
      <c r="AB18" s="71">
        <v>8.43</v>
      </c>
      <c r="AC18" s="71">
        <v>9.42</v>
      </c>
      <c r="AD18" s="71">
        <v>10.43</v>
      </c>
      <c r="AE18" s="72">
        <v>11.42</v>
      </c>
    </row>
    <row r="19" spans="1:31" x14ac:dyDescent="0.25">
      <c r="A19" s="41"/>
      <c r="B19" s="42"/>
      <c r="C19" s="42"/>
      <c r="D19" s="48"/>
      <c r="E19" s="48"/>
      <c r="F19" s="48"/>
      <c r="G19" s="48"/>
      <c r="H19" s="45"/>
      <c r="I19" s="45"/>
      <c r="J19" s="42"/>
      <c r="K19" s="42"/>
      <c r="L19" s="42"/>
      <c r="M19" s="49"/>
      <c r="N19" s="48"/>
      <c r="O19" s="48"/>
      <c r="P19" s="43"/>
      <c r="R19" s="73">
        <v>14</v>
      </c>
      <c r="S19" s="74">
        <v>0.45</v>
      </c>
      <c r="T19" s="75">
        <v>1.5</v>
      </c>
      <c r="U19" s="75">
        <v>1.48</v>
      </c>
      <c r="V19" s="75">
        <v>2.4500000000000002</v>
      </c>
      <c r="W19" s="75">
        <v>3.47</v>
      </c>
      <c r="X19" s="75">
        <v>4.45</v>
      </c>
      <c r="Y19" s="75">
        <v>5.47</v>
      </c>
      <c r="Z19" s="75">
        <v>6.45</v>
      </c>
      <c r="AA19" s="75">
        <v>7.45</v>
      </c>
      <c r="AB19" s="75">
        <v>8.4700000000000006</v>
      </c>
      <c r="AC19" s="75">
        <v>9.4499999999999993</v>
      </c>
      <c r="AD19" s="75">
        <v>10.47</v>
      </c>
      <c r="AE19" s="76">
        <v>11.45</v>
      </c>
    </row>
    <row r="20" spans="1:31" x14ac:dyDescent="0.25">
      <c r="A20" s="41"/>
      <c r="B20" s="42"/>
      <c r="C20" s="42" t="s">
        <v>57</v>
      </c>
      <c r="D20" s="66" t="s">
        <v>61</v>
      </c>
      <c r="E20" s="121" t="str">
        <f>IF(ISBLANK(D20),"Credit Score Required",IF(D20="Score","Credit Score Required",IF(AND(D20&lt;580,D20&lt;&gt;0),"Credit Score Does Not Qualify",IF(D20=0,"Customer must be an ITIN client",IF(AND(D20&gt;579,D20&lt;600),"Credit Score Qualifies For LINK Convertible Lease","Credit Score Qualifies for LINK Loan")))))</f>
        <v>Credit Score Required</v>
      </c>
      <c r="F20" s="122"/>
      <c r="G20" s="122"/>
      <c r="H20" s="122"/>
      <c r="I20" s="122"/>
      <c r="J20" s="122"/>
      <c r="K20" s="42"/>
      <c r="L20" s="42"/>
      <c r="M20" s="49"/>
      <c r="N20" s="48"/>
      <c r="O20" s="48"/>
      <c r="P20" s="43"/>
      <c r="R20" s="73">
        <v>15</v>
      </c>
      <c r="S20" s="74">
        <v>0.48</v>
      </c>
      <c r="T20" s="75">
        <v>1.54</v>
      </c>
      <c r="U20" s="75">
        <v>1.52</v>
      </c>
      <c r="V20" s="75">
        <v>2.48</v>
      </c>
      <c r="W20" s="75">
        <v>3.5</v>
      </c>
      <c r="X20" s="75">
        <v>4.4800000000000004</v>
      </c>
      <c r="Y20" s="75">
        <v>5.5</v>
      </c>
      <c r="Z20" s="75">
        <v>6.48</v>
      </c>
      <c r="AA20" s="75">
        <v>7.48</v>
      </c>
      <c r="AB20" s="75">
        <v>8.5</v>
      </c>
      <c r="AC20" s="75">
        <v>9.48</v>
      </c>
      <c r="AD20" s="75">
        <v>10.5</v>
      </c>
      <c r="AE20" s="76">
        <v>11.48</v>
      </c>
    </row>
    <row r="21" spans="1:31" ht="15.75" thickBot="1" x14ac:dyDescent="0.3">
      <c r="A21" s="7"/>
      <c r="P21" s="8"/>
      <c r="R21" s="3">
        <v>16</v>
      </c>
      <c r="S21" s="4">
        <v>0.52</v>
      </c>
      <c r="T21" s="5">
        <v>1.57</v>
      </c>
      <c r="U21" s="5">
        <v>1.55</v>
      </c>
      <c r="V21" s="5">
        <v>2.52</v>
      </c>
      <c r="W21" s="5">
        <v>3.53</v>
      </c>
      <c r="X21" s="5">
        <v>4.5199999999999996</v>
      </c>
      <c r="Y21" s="5">
        <v>5.53</v>
      </c>
      <c r="Z21" s="5">
        <v>6.52</v>
      </c>
      <c r="AA21" s="5">
        <v>7.52</v>
      </c>
      <c r="AB21" s="5">
        <v>8.5299999999999994</v>
      </c>
      <c r="AC21" s="5">
        <v>9.52</v>
      </c>
      <c r="AD21" s="5">
        <v>10.53</v>
      </c>
      <c r="AE21" s="6">
        <v>11.52</v>
      </c>
    </row>
    <row r="22" spans="1:31" ht="21" thickBot="1" x14ac:dyDescent="0.35">
      <c r="A22" s="256" t="s">
        <v>18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8"/>
      <c r="R22" s="3">
        <v>17</v>
      </c>
      <c r="S22" s="4">
        <v>0.55000000000000004</v>
      </c>
      <c r="T22" s="5">
        <v>1.61</v>
      </c>
      <c r="U22" s="5">
        <v>1.59</v>
      </c>
      <c r="V22" s="5">
        <v>2.5499999999999998</v>
      </c>
      <c r="W22" s="5">
        <v>3.57</v>
      </c>
      <c r="X22" s="5">
        <v>4.55</v>
      </c>
      <c r="Y22" s="5">
        <v>5.57</v>
      </c>
      <c r="Z22" s="5">
        <v>6.55</v>
      </c>
      <c r="AA22" s="5">
        <v>7.55</v>
      </c>
      <c r="AB22" s="5">
        <v>8.57</v>
      </c>
      <c r="AC22" s="5">
        <v>9.5500000000000007</v>
      </c>
      <c r="AD22" s="5">
        <v>10.57</v>
      </c>
      <c r="AE22" s="6">
        <v>11.55</v>
      </c>
    </row>
    <row r="23" spans="1:31" s="10" customFormat="1" ht="24.95" customHeight="1" x14ac:dyDescent="0.2">
      <c r="A23" s="131" t="str">
        <f>IF(I24="Complete Form","Initial Date and Pay Period Ending dates must be entered"," ")</f>
        <v>Initial Date and Pay Period Ending dates must be entered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3"/>
      <c r="R23" s="3">
        <v>18</v>
      </c>
      <c r="S23" s="4">
        <v>0.57999999999999996</v>
      </c>
      <c r="T23" s="5">
        <v>1.64</v>
      </c>
      <c r="U23" s="5">
        <v>1.62</v>
      </c>
      <c r="V23" s="5">
        <v>2.58</v>
      </c>
      <c r="W23" s="5">
        <v>3.6</v>
      </c>
      <c r="X23" s="5">
        <v>4.58</v>
      </c>
      <c r="Y23" s="5">
        <v>5.6</v>
      </c>
      <c r="Z23" s="5">
        <v>6.58</v>
      </c>
      <c r="AA23" s="5">
        <v>7.58</v>
      </c>
      <c r="AB23" s="5">
        <v>8.6</v>
      </c>
      <c r="AC23" s="5">
        <v>9.58</v>
      </c>
      <c r="AD23" s="5">
        <v>10.6</v>
      </c>
      <c r="AE23" s="6">
        <v>11.58</v>
      </c>
    </row>
    <row r="24" spans="1:31" s="10" customFormat="1" x14ac:dyDescent="0.25">
      <c r="A24" s="134" t="s">
        <v>19</v>
      </c>
      <c r="B24" s="135"/>
      <c r="C24" s="135"/>
      <c r="D24" s="136"/>
      <c r="E24" s="137" t="s">
        <v>62</v>
      </c>
      <c r="F24" s="137"/>
      <c r="G24" s="138" t="s">
        <v>20</v>
      </c>
      <c r="H24" s="138"/>
      <c r="I24" s="67" t="str">
        <f>IF(ISBLANK(M16),"Complete Form",IF(ISBLANK(M18),"Complete Form",IF(M16="Enter Date","Complete Form",IF(M18="Enter Date","Complete Form",AG15))))</f>
        <v>Complete Form</v>
      </c>
      <c r="J24" s="68"/>
      <c r="K24" s="51"/>
      <c r="L24" s="22"/>
      <c r="M24" s="17" t="s">
        <v>21</v>
      </c>
      <c r="N24" s="139">
        <f>IF(ISBLANK(M16),0,IF(ISBLANK(M18),0,IF(M16="Enter Date",0,IF(M18="Enter Date",0,IF(E24="Enter Gross YTD",0,IF(AND(E24&gt;0,I24&gt;0),E24/I24,0))))))</f>
        <v>0</v>
      </c>
      <c r="O24" s="139"/>
      <c r="P24" s="23"/>
      <c r="R24" s="69">
        <v>19</v>
      </c>
      <c r="S24" s="70">
        <v>0.61</v>
      </c>
      <c r="T24" s="71">
        <v>1.68</v>
      </c>
      <c r="U24" s="71">
        <v>1.66</v>
      </c>
      <c r="V24" s="71">
        <v>2.61</v>
      </c>
      <c r="W24" s="71">
        <v>3.63</v>
      </c>
      <c r="X24" s="71">
        <v>4.6100000000000003</v>
      </c>
      <c r="Y24" s="71">
        <v>5.63</v>
      </c>
      <c r="Z24" s="71">
        <v>6.61</v>
      </c>
      <c r="AA24" s="71">
        <v>7.61</v>
      </c>
      <c r="AB24" s="71">
        <v>8.6300000000000008</v>
      </c>
      <c r="AC24" s="71">
        <v>9.61</v>
      </c>
      <c r="AD24" s="71">
        <v>10.63</v>
      </c>
      <c r="AE24" s="72">
        <v>11.61</v>
      </c>
    </row>
    <row r="25" spans="1:31" ht="15.75" thickBot="1" x14ac:dyDescent="0.3">
      <c r="A25" s="7"/>
      <c r="P25" s="8"/>
      <c r="R25" s="3">
        <v>20</v>
      </c>
      <c r="S25" s="4">
        <v>0.65</v>
      </c>
      <c r="T25" s="5">
        <v>1.71</v>
      </c>
      <c r="U25" s="5">
        <v>1.69</v>
      </c>
      <c r="V25" s="5">
        <v>2.65</v>
      </c>
      <c r="W25" s="5">
        <v>3.67</v>
      </c>
      <c r="X25" s="5">
        <v>4.6500000000000004</v>
      </c>
      <c r="Y25" s="5">
        <v>5.67</v>
      </c>
      <c r="Z25" s="5">
        <v>6.65</v>
      </c>
      <c r="AA25" s="5">
        <v>7.65</v>
      </c>
      <c r="AB25" s="5">
        <v>8.67</v>
      </c>
      <c r="AC25" s="5">
        <v>9.65</v>
      </c>
      <c r="AD25" s="5">
        <v>10.67</v>
      </c>
      <c r="AE25" s="6">
        <v>11.65</v>
      </c>
    </row>
    <row r="26" spans="1:31" ht="15.75" thickBot="1" x14ac:dyDescent="0.3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30"/>
      <c r="R26" s="3">
        <v>21</v>
      </c>
      <c r="S26" s="4">
        <v>0.68</v>
      </c>
      <c r="T26" s="5">
        <v>1.75</v>
      </c>
      <c r="U26" s="5">
        <v>1.72</v>
      </c>
      <c r="V26" s="5">
        <v>2.68</v>
      </c>
      <c r="W26" s="5">
        <v>3.7</v>
      </c>
      <c r="X26" s="5">
        <v>4.68</v>
      </c>
      <c r="Y26" s="5">
        <v>5.7</v>
      </c>
      <c r="Z26" s="5">
        <v>6.68</v>
      </c>
      <c r="AA26" s="5">
        <v>7.68</v>
      </c>
      <c r="AB26" s="5">
        <v>8.6999999999999993</v>
      </c>
      <c r="AC26" s="5">
        <v>9.68</v>
      </c>
      <c r="AD26" s="5">
        <v>10.7</v>
      </c>
      <c r="AE26" s="6">
        <v>11.68</v>
      </c>
    </row>
    <row r="27" spans="1:31" x14ac:dyDescent="0.25">
      <c r="A27" s="7"/>
      <c r="P27" s="8"/>
      <c r="R27" s="3">
        <v>22</v>
      </c>
      <c r="S27" s="4">
        <v>0.71</v>
      </c>
      <c r="T27" s="5">
        <v>1.79</v>
      </c>
      <c r="U27" s="5">
        <v>1.76</v>
      </c>
      <c r="V27" s="5">
        <v>2.71</v>
      </c>
      <c r="W27" s="5">
        <v>3.73</v>
      </c>
      <c r="X27" s="5">
        <v>4.71</v>
      </c>
      <c r="Y27" s="5">
        <v>5.73</v>
      </c>
      <c r="Z27" s="5">
        <v>6.71</v>
      </c>
      <c r="AA27" s="5">
        <v>7.71</v>
      </c>
      <c r="AB27" s="5">
        <v>8.73</v>
      </c>
      <c r="AC27" s="5">
        <v>9.7100000000000009</v>
      </c>
      <c r="AD27" s="5">
        <v>10.73</v>
      </c>
      <c r="AE27" s="6">
        <v>11.71</v>
      </c>
    </row>
    <row r="28" spans="1:31" x14ac:dyDescent="0.25">
      <c r="A28" s="134" t="s">
        <v>33</v>
      </c>
      <c r="B28" s="135"/>
      <c r="C28" s="135"/>
      <c r="D28" s="135"/>
      <c r="E28" s="136"/>
      <c r="F28" s="140">
        <f>N12+N24</f>
        <v>0</v>
      </c>
      <c r="G28" s="141"/>
      <c r="P28" s="8"/>
      <c r="R28" s="3">
        <v>23</v>
      </c>
      <c r="S28" s="4">
        <v>0.74</v>
      </c>
      <c r="T28" s="5">
        <v>1.82</v>
      </c>
      <c r="U28" s="5">
        <v>1.79</v>
      </c>
      <c r="V28" s="5">
        <v>2.74</v>
      </c>
      <c r="W28" s="5">
        <v>3.77</v>
      </c>
      <c r="X28" s="5">
        <v>4.74</v>
      </c>
      <c r="Y28" s="5">
        <v>5.77</v>
      </c>
      <c r="Z28" s="5">
        <v>6.74</v>
      </c>
      <c r="AA28" s="5">
        <v>7.74</v>
      </c>
      <c r="AB28" s="5">
        <v>8.77</v>
      </c>
      <c r="AC28" s="5">
        <v>9.74</v>
      </c>
      <c r="AD28" s="5">
        <v>10.77</v>
      </c>
      <c r="AE28" s="6">
        <v>11.74</v>
      </c>
    </row>
    <row r="29" spans="1:31" ht="15.75" thickBot="1" x14ac:dyDescent="0.3">
      <c r="A29" s="7"/>
      <c r="P29" s="8"/>
      <c r="R29" s="3">
        <v>24</v>
      </c>
      <c r="S29" s="4">
        <v>0.77</v>
      </c>
      <c r="T29" s="5">
        <v>1.86</v>
      </c>
      <c r="U29" s="5">
        <v>1.83</v>
      </c>
      <c r="V29" s="5">
        <v>2.77</v>
      </c>
      <c r="W29" s="5">
        <v>3.8</v>
      </c>
      <c r="X29" s="5">
        <v>4.7699999999999996</v>
      </c>
      <c r="Y29" s="5">
        <v>5.8</v>
      </c>
      <c r="Z29" s="5">
        <v>6.77</v>
      </c>
      <c r="AA29" s="5">
        <v>7.77</v>
      </c>
      <c r="AB29" s="5">
        <v>8.8000000000000007</v>
      </c>
      <c r="AC29" s="5">
        <v>9.77</v>
      </c>
      <c r="AD29" s="5">
        <v>10.8</v>
      </c>
      <c r="AE29" s="6">
        <v>11.77</v>
      </c>
    </row>
    <row r="30" spans="1:31" ht="21" thickBot="1" x14ac:dyDescent="0.35">
      <c r="A30" s="256" t="s">
        <v>41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8"/>
      <c r="R30" s="3">
        <v>25</v>
      </c>
      <c r="S30" s="4">
        <v>0.81</v>
      </c>
      <c r="T30" s="5">
        <v>1.89</v>
      </c>
      <c r="U30" s="5">
        <v>1.86</v>
      </c>
      <c r="V30" s="5">
        <v>2.81</v>
      </c>
      <c r="W30" s="5">
        <v>3.83</v>
      </c>
      <c r="X30" s="5">
        <v>4.8099999999999996</v>
      </c>
      <c r="Y30" s="5">
        <v>5.83</v>
      </c>
      <c r="Z30" s="5">
        <v>6.81</v>
      </c>
      <c r="AA30" s="5">
        <v>7.81</v>
      </c>
      <c r="AB30" s="5">
        <v>8.83</v>
      </c>
      <c r="AC30" s="5">
        <v>9.81</v>
      </c>
      <c r="AD30" s="5">
        <v>10.83</v>
      </c>
      <c r="AE30" s="6">
        <v>11.81</v>
      </c>
    </row>
    <row r="31" spans="1:31" x14ac:dyDescent="0.25">
      <c r="A31" s="7"/>
      <c r="P31" s="8"/>
      <c r="R31" s="3">
        <v>26</v>
      </c>
      <c r="S31" s="4">
        <v>0.84</v>
      </c>
      <c r="T31" s="5">
        <v>1.93</v>
      </c>
      <c r="U31" s="5">
        <v>1.9</v>
      </c>
      <c r="V31" s="5">
        <v>2.84</v>
      </c>
      <c r="W31" s="5">
        <v>3.87</v>
      </c>
      <c r="X31" s="5">
        <v>4.84</v>
      </c>
      <c r="Y31" s="5">
        <v>5.87</v>
      </c>
      <c r="Z31" s="5">
        <v>6.84</v>
      </c>
      <c r="AA31" s="5">
        <v>7.84</v>
      </c>
      <c r="AB31" s="5">
        <v>8.8699999999999992</v>
      </c>
      <c r="AC31" s="5">
        <v>9.84</v>
      </c>
      <c r="AD31" s="5">
        <v>10.87</v>
      </c>
      <c r="AE31" s="6">
        <v>11.84</v>
      </c>
    </row>
    <row r="32" spans="1:31" ht="18.75" x14ac:dyDescent="0.25">
      <c r="A32" s="125" t="s">
        <v>49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7"/>
      <c r="R32" s="3">
        <v>27</v>
      </c>
      <c r="S32" s="4">
        <v>0.87</v>
      </c>
      <c r="T32" s="5">
        <v>1.96</v>
      </c>
      <c r="U32" s="5">
        <v>1.93</v>
      </c>
      <c r="V32" s="5">
        <v>2.87</v>
      </c>
      <c r="W32" s="5">
        <v>3.9</v>
      </c>
      <c r="X32" s="5">
        <v>4.87</v>
      </c>
      <c r="Y32" s="5">
        <v>5.9</v>
      </c>
      <c r="Z32" s="5">
        <v>6.87</v>
      </c>
      <c r="AA32" s="5">
        <v>7.87</v>
      </c>
      <c r="AB32" s="5">
        <v>8.9</v>
      </c>
      <c r="AC32" s="5">
        <v>9.8699999999999992</v>
      </c>
      <c r="AD32" s="5">
        <v>10.9</v>
      </c>
      <c r="AE32" s="6">
        <v>11.87</v>
      </c>
    </row>
    <row r="33" spans="1:31" x14ac:dyDescent="0.25">
      <c r="A33" s="7"/>
      <c r="B33" s="9"/>
      <c r="C33" s="9"/>
      <c r="D33" s="9"/>
      <c r="E33" s="9"/>
      <c r="F33" s="9"/>
      <c r="G33" s="9"/>
      <c r="H33" s="9"/>
      <c r="K33" s="10"/>
      <c r="P33" s="8"/>
      <c r="R33" s="3">
        <v>28</v>
      </c>
      <c r="S33" s="4">
        <v>0.9</v>
      </c>
      <c r="T33" s="5">
        <v>2</v>
      </c>
      <c r="U33" s="5">
        <v>1.97</v>
      </c>
      <c r="V33" s="5">
        <v>2.9</v>
      </c>
      <c r="W33" s="5">
        <v>3.93</v>
      </c>
      <c r="X33" s="5">
        <v>4.9000000000000004</v>
      </c>
      <c r="Y33" s="5">
        <v>5.93</v>
      </c>
      <c r="Z33" s="5">
        <v>6.9</v>
      </c>
      <c r="AA33" s="5">
        <v>7.9</v>
      </c>
      <c r="AB33" s="5">
        <v>8.93</v>
      </c>
      <c r="AC33" s="5">
        <v>9.9</v>
      </c>
      <c r="AD33" s="5">
        <v>10.93</v>
      </c>
      <c r="AE33" s="6">
        <v>11.9</v>
      </c>
    </row>
    <row r="34" spans="1:31" x14ac:dyDescent="0.25">
      <c r="A34" s="7"/>
      <c r="F34" s="124" t="s">
        <v>39</v>
      </c>
      <c r="G34" s="124"/>
      <c r="H34" s="124"/>
      <c r="I34" s="9" t="s">
        <v>37</v>
      </c>
      <c r="J34" s="123">
        <f>F28*0.42</f>
        <v>0</v>
      </c>
      <c r="K34" s="123"/>
      <c r="P34" s="8"/>
      <c r="R34" s="3">
        <v>29</v>
      </c>
      <c r="S34" s="4">
        <v>0.94</v>
      </c>
      <c r="T34" s="52"/>
      <c r="U34" s="5">
        <v>2</v>
      </c>
      <c r="V34" s="5">
        <v>2.94</v>
      </c>
      <c r="W34" s="5">
        <v>3.97</v>
      </c>
      <c r="X34" s="5">
        <v>4.9400000000000004</v>
      </c>
      <c r="Y34" s="5">
        <v>5.97</v>
      </c>
      <c r="Z34" s="5">
        <v>6.94</v>
      </c>
      <c r="AA34" s="5">
        <v>7.94</v>
      </c>
      <c r="AB34" s="5">
        <v>8.9700000000000006</v>
      </c>
      <c r="AC34" s="5">
        <v>9.94</v>
      </c>
      <c r="AD34" s="5">
        <v>10.97</v>
      </c>
      <c r="AE34" s="6">
        <v>11.94</v>
      </c>
    </row>
    <row r="35" spans="1:31" x14ac:dyDescent="0.25">
      <c r="A35" s="7"/>
      <c r="F35" s="124" t="s">
        <v>40</v>
      </c>
      <c r="G35" s="124"/>
      <c r="H35" s="124"/>
      <c r="I35" s="9" t="s">
        <v>36</v>
      </c>
      <c r="J35" s="123">
        <f>F28*0.38</f>
        <v>0</v>
      </c>
      <c r="K35" s="123"/>
      <c r="P35" s="8"/>
      <c r="R35" s="3">
        <v>30</v>
      </c>
      <c r="S35" s="4">
        <v>0.97</v>
      </c>
      <c r="T35" s="52"/>
      <c r="U35" s="52"/>
      <c r="V35" s="5">
        <v>2.97</v>
      </c>
      <c r="W35" s="5">
        <v>4</v>
      </c>
      <c r="X35" s="5">
        <v>4.97</v>
      </c>
      <c r="Y35" s="5">
        <v>6</v>
      </c>
      <c r="Z35" s="5">
        <v>6.97</v>
      </c>
      <c r="AA35" s="5">
        <v>7.97</v>
      </c>
      <c r="AB35" s="5">
        <v>9</v>
      </c>
      <c r="AC35" s="5">
        <v>9.9700000000000006</v>
      </c>
      <c r="AD35" s="5">
        <v>11</v>
      </c>
      <c r="AE35" s="6">
        <v>11.97</v>
      </c>
    </row>
    <row r="36" spans="1:31" ht="15.75" thickBot="1" x14ac:dyDescent="0.3">
      <c r="A36" s="7"/>
      <c r="F36" s="124" t="s">
        <v>42</v>
      </c>
      <c r="G36" s="124"/>
      <c r="H36" s="124"/>
      <c r="I36" s="9" t="s">
        <v>38</v>
      </c>
      <c r="J36" s="123">
        <f>F28*0.36</f>
        <v>0</v>
      </c>
      <c r="K36" s="123"/>
      <c r="P36" s="8"/>
      <c r="R36" s="53">
        <v>31</v>
      </c>
      <c r="S36" s="54">
        <v>1</v>
      </c>
      <c r="T36" s="55"/>
      <c r="U36" s="55"/>
      <c r="V36" s="56">
        <v>3</v>
      </c>
      <c r="W36" s="55"/>
      <c r="X36" s="56">
        <v>5</v>
      </c>
      <c r="Y36" s="55"/>
      <c r="Z36" s="56">
        <v>7</v>
      </c>
      <c r="AA36" s="56">
        <v>8</v>
      </c>
      <c r="AB36" s="55"/>
      <c r="AC36" s="56">
        <v>10</v>
      </c>
      <c r="AD36" s="55"/>
      <c r="AE36" s="57">
        <v>12</v>
      </c>
    </row>
    <row r="37" spans="1:31" ht="15.75" thickBot="1" x14ac:dyDescent="0.3">
      <c r="A37" s="11"/>
      <c r="B37" s="12"/>
      <c r="C37" s="12"/>
      <c r="D37" s="12"/>
      <c r="E37" s="12"/>
      <c r="F37" s="13"/>
      <c r="G37" s="13"/>
      <c r="H37" s="13"/>
      <c r="I37" s="13"/>
      <c r="J37" s="13"/>
      <c r="K37" s="13"/>
      <c r="L37" s="12"/>
      <c r="M37" s="12"/>
      <c r="N37" s="12"/>
      <c r="O37" s="12"/>
      <c r="P37" s="14"/>
    </row>
    <row r="39" spans="1:31" s="10" customFormat="1" ht="33" customHeight="1" x14ac:dyDescent="0.25">
      <c r="B39" s="167" t="s">
        <v>44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58"/>
    </row>
  </sheetData>
  <sheetProtection algorithmName="SHA-512" hashValue="4UwU5mhfwxCbK4RuWwifA5j8bOlZimivz78Y3WELDgPiLmSmkosqeKfsII22ESib1W0WB8B9vp2nknsy1zqR3w==" saltValue="TLENriJI88F92j4nBb1hiA==" spinCount="100000" sheet="1" selectLockedCells="1"/>
  <mergeCells count="63">
    <mergeCell ref="B39:O39"/>
    <mergeCell ref="B40:N40"/>
    <mergeCell ref="A10:P10"/>
    <mergeCell ref="A4:C4"/>
    <mergeCell ref="A5:F5"/>
    <mergeCell ref="L5:M5"/>
    <mergeCell ref="A6:C6"/>
    <mergeCell ref="D6:G6"/>
    <mergeCell ref="J6:L6"/>
    <mergeCell ref="M6:O6"/>
    <mergeCell ref="A11:P11"/>
    <mergeCell ref="A12:D12"/>
    <mergeCell ref="E12:F12"/>
    <mergeCell ref="G12:H12"/>
    <mergeCell ref="N12:O12"/>
    <mergeCell ref="A30:P30"/>
    <mergeCell ref="E8:J8"/>
    <mergeCell ref="A16:C16"/>
    <mergeCell ref="D16:G16"/>
    <mergeCell ref="M16:O16"/>
    <mergeCell ref="A17:F17"/>
    <mergeCell ref="L17:M17"/>
    <mergeCell ref="H16:L16"/>
    <mergeCell ref="A1:P1"/>
    <mergeCell ref="A2:P2"/>
    <mergeCell ref="D4:G4"/>
    <mergeCell ref="M4:O4"/>
    <mergeCell ref="H4:L4"/>
    <mergeCell ref="F28:G28"/>
    <mergeCell ref="A28:E28"/>
    <mergeCell ref="R2:AE2"/>
    <mergeCell ref="R4:R5"/>
    <mergeCell ref="S4:S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14:P14"/>
    <mergeCell ref="A26:P26"/>
    <mergeCell ref="A23:P23"/>
    <mergeCell ref="A24:D24"/>
    <mergeCell ref="E24:F24"/>
    <mergeCell ref="G24:H24"/>
    <mergeCell ref="N24:O24"/>
    <mergeCell ref="J36:K36"/>
    <mergeCell ref="F34:H34"/>
    <mergeCell ref="F35:H35"/>
    <mergeCell ref="F36:H36"/>
    <mergeCell ref="A32:P32"/>
    <mergeCell ref="J34:K34"/>
    <mergeCell ref="J35:K35"/>
    <mergeCell ref="A18:C18"/>
    <mergeCell ref="D18:G18"/>
    <mergeCell ref="J18:L18"/>
    <mergeCell ref="M18:O18"/>
    <mergeCell ref="A22:P22"/>
    <mergeCell ref="E20:J20"/>
  </mergeCells>
  <conditionalFormatting sqref="D8 D20">
    <cfRule type="cellIs" dxfId="38" priority="5" operator="notEqual">
      <formula>"Score"</formula>
    </cfRule>
  </conditionalFormatting>
  <conditionalFormatting sqref="D4:G4 M4:O4 D6:G6 M6:O6 D8 E12:F12 D16:G16 M16:O16 D18:G18 M18:O18 D20 E24:F24">
    <cfRule type="cellIs" dxfId="37" priority="2" operator="equal">
      <formula>""</formula>
    </cfRule>
  </conditionalFormatting>
  <conditionalFormatting sqref="D4:G4">
    <cfRule type="cellIs" dxfId="36" priority="9" operator="notEqual">
      <formula>"Enter Borrower Name"</formula>
    </cfRule>
  </conditionalFormatting>
  <conditionalFormatting sqref="D6:G6 D18:G18">
    <cfRule type="cellIs" dxfId="35" priority="6" operator="notEqual">
      <formula>"Enter Employer Name"</formula>
    </cfRule>
  </conditionalFormatting>
  <conditionalFormatting sqref="D16:G16">
    <cfRule type="cellIs" dxfId="34" priority="7" operator="notEqual">
      <formula>"Enter Borrower name"</formula>
    </cfRule>
  </conditionalFormatting>
  <conditionalFormatting sqref="E8">
    <cfRule type="containsText" dxfId="33" priority="12" operator="containsText" text="Customer must be an ITIN client">
      <formula>NOT(ISERROR(SEARCH("Customer must be an ITIN client",E8)))</formula>
    </cfRule>
    <cfRule type="containsText" dxfId="32" priority="15" operator="containsText" text="Credit Score Qualifies for LINK Loan">
      <formula>NOT(ISERROR(SEARCH("Credit Score Qualifies for LINK Loan",E8)))</formula>
    </cfRule>
    <cfRule type="containsText" dxfId="31" priority="16" operator="containsText" text="Credit Score Qualifies For LINK Convertiable Lease">
      <formula>NOT(ISERROR(SEARCH("Credit Score Qualifies For LINK Convertiable Lease",E8)))</formula>
    </cfRule>
  </conditionalFormatting>
  <conditionalFormatting sqref="E20">
    <cfRule type="containsText" dxfId="30" priority="13" operator="containsText" text="Credit Score Qualifies for LINK Loan">
      <formula>NOT(ISERROR(SEARCH("Credit Score Qualifies for LINK Loan",E20)))</formula>
    </cfRule>
    <cfRule type="containsText" dxfId="29" priority="14" operator="containsText" text="Credit Score Qualifies For LINK Convertiable Lease">
      <formula>NOT(ISERROR(SEARCH("Credit Score Qualifies For LINK Convertiable Lease",E20)))</formula>
    </cfRule>
  </conditionalFormatting>
  <conditionalFormatting sqref="E12:F12 E24:F24">
    <cfRule type="cellIs" dxfId="28" priority="4" operator="notEqual">
      <formula>"Enter Gross YTD"</formula>
    </cfRule>
  </conditionalFormatting>
  <conditionalFormatting sqref="E20:J20">
    <cfRule type="containsText" dxfId="27" priority="11" operator="containsText" text="Customer must be an ITIN client">
      <formula>NOT(ISERROR(SEARCH("Customer must be an ITIN client",E20)))</formula>
    </cfRule>
  </conditionalFormatting>
  <conditionalFormatting sqref="I12 I24">
    <cfRule type="cellIs" dxfId="26" priority="1" operator="notEqual">
      <formula>"Complete Form"</formula>
    </cfRule>
    <cfRule type="containsText" dxfId="25" priority="10" operator="containsText" text="Complete Form">
      <formula>NOT(ISERROR(SEARCH("Complete Form",I12)))</formula>
    </cfRule>
  </conditionalFormatting>
  <conditionalFormatting sqref="I12">
    <cfRule type="containsText" dxfId="24" priority="18" operator="containsText" text="ERROR">
      <formula>NOT(ISERROR(SEARCH("ERROR",I12)))</formula>
    </cfRule>
  </conditionalFormatting>
  <conditionalFormatting sqref="I24">
    <cfRule type="containsText" dxfId="23" priority="17" operator="containsText" text="ERROR">
      <formula>NOT(ISERROR(SEARCH("ERROR",I24)))</formula>
    </cfRule>
  </conditionalFormatting>
  <conditionalFormatting sqref="M4:O4 M6:O6 M16:O16 M18:O18">
    <cfRule type="cellIs" dxfId="22" priority="8" operator="notEqual">
      <formula>"Enter Date"</formula>
    </cfRule>
  </conditionalFormatting>
  <printOptions horizontalCentered="1" verticalCentered="1"/>
  <pageMargins left="0.25" right="0.25" top="0.75" bottom="0.75" header="0.3" footer="0.3"/>
  <pageSetup scale="83" orientation="portrait" horizontalDpi="4294967295" verticalDpi="4294967295" r:id="rId1"/>
  <headerFooter>
    <oddFooter>&amp;LTrio Link Income Calculator - 10/12/2023&amp;RRevised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70BC-F467-4B47-BD99-A696A28C1DE0}">
  <sheetPr codeName="Sheet3">
    <tabColor rgb="FFFFC000"/>
    <pageSetUpPr fitToPage="1"/>
  </sheetPr>
  <dimension ref="A1:AH66"/>
  <sheetViews>
    <sheetView zoomScale="93" zoomScaleNormal="93" workbookViewId="0">
      <selection activeCell="D6" sqref="D6:G6"/>
    </sheetView>
  </sheetViews>
  <sheetFormatPr defaultColWidth="9.140625" defaultRowHeight="15" x14ac:dyDescent="0.25"/>
  <cols>
    <col min="1" max="4" width="9.5703125" style="1" customWidth="1"/>
    <col min="5" max="6" width="11" style="1" customWidth="1"/>
    <col min="7" max="7" width="12.85546875" style="1" customWidth="1"/>
    <col min="8" max="8" width="8.140625" style="1" customWidth="1"/>
    <col min="9" max="9" width="9.140625" style="1"/>
    <col min="10" max="10" width="16" style="1" customWidth="1"/>
    <col min="11" max="11" width="10.140625" style="1" bestFit="1" customWidth="1"/>
    <col min="12" max="12" width="9.42578125" style="1" bestFit="1" customWidth="1"/>
    <col min="13" max="13" width="8.140625" style="1" customWidth="1"/>
    <col min="14" max="14" width="4.28515625" style="1" customWidth="1"/>
    <col min="15" max="15" width="13.5703125" style="1" customWidth="1"/>
    <col min="16" max="16" width="17.7109375" style="1" customWidth="1"/>
    <col min="17" max="17" width="9.42578125" style="104" customWidth="1"/>
    <col min="18" max="18" width="4.28515625" style="1" customWidth="1"/>
    <col min="19" max="19" width="6" style="1" customWidth="1"/>
    <col min="20" max="22" width="4.7109375" style="1" customWidth="1"/>
    <col min="23" max="23" width="5.140625" style="1" customWidth="1"/>
    <col min="24" max="24" width="4.7109375" style="1" customWidth="1"/>
    <col min="25" max="25" width="5.140625" style="1" customWidth="1"/>
    <col min="26" max="27" width="4.7109375" style="1" customWidth="1"/>
    <col min="28" max="28" width="4.85546875" style="1" customWidth="1"/>
    <col min="29" max="29" width="4.7109375" style="1" customWidth="1"/>
    <col min="30" max="30" width="5.140625" style="1" customWidth="1"/>
    <col min="31" max="31" width="5.7109375" style="1" customWidth="1"/>
    <col min="32" max="32" width="15.7109375" style="1" customWidth="1"/>
    <col min="33" max="34" width="15.7109375" style="104" customWidth="1"/>
    <col min="35" max="16384" width="9.140625" style="1"/>
  </cols>
  <sheetData>
    <row r="1" spans="1:34" ht="30" x14ac:dyDescent="0.25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00"/>
      <c r="Q1" s="104" t="e">
        <f>IF(AND(#REF!&gt;0,#REF!&gt;0),#REF!/#REF!*M8,0)</f>
        <v>#REF!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4" ht="30.75" thickBot="1" x14ac:dyDescent="0.3">
      <c r="A2" s="101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4" ht="30.75" thickBot="1" x14ac:dyDescent="0.3">
      <c r="A3" s="20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8"/>
      <c r="R3" s="2"/>
      <c r="S3" s="252" t="s">
        <v>34</v>
      </c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5"/>
    </row>
    <row r="4" spans="1:34" s="10" customFormat="1" x14ac:dyDescent="0.25">
      <c r="A4" s="201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3"/>
      <c r="Q4" s="105"/>
      <c r="R4" s="26"/>
      <c r="S4" s="213" t="s">
        <v>3</v>
      </c>
      <c r="T4" s="216" t="s">
        <v>4</v>
      </c>
      <c r="U4" s="112"/>
      <c r="V4" s="112"/>
      <c r="W4" s="219" t="s">
        <v>6</v>
      </c>
      <c r="X4" s="219" t="s">
        <v>7</v>
      </c>
      <c r="Y4" s="219" t="s">
        <v>8</v>
      </c>
      <c r="Z4" s="219" t="s">
        <v>9</v>
      </c>
      <c r="AA4" s="219" t="s">
        <v>10</v>
      </c>
      <c r="AB4" s="219" t="s">
        <v>11</v>
      </c>
      <c r="AC4" s="219" t="s">
        <v>12</v>
      </c>
      <c r="AD4" s="219" t="s">
        <v>13</v>
      </c>
      <c r="AE4" s="219" t="s">
        <v>14</v>
      </c>
      <c r="AF4" s="222" t="s">
        <v>15</v>
      </c>
      <c r="AG4" s="105"/>
      <c r="AH4" s="246" t="e">
        <f>(DATEDIF(D14,M14,"d"))</f>
        <v>#VALUE!</v>
      </c>
    </row>
    <row r="5" spans="1:34" s="10" customFormat="1" x14ac:dyDescent="0.25">
      <c r="A5" s="60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64"/>
      <c r="Q5" s="105"/>
      <c r="R5" s="26"/>
      <c r="S5" s="214"/>
      <c r="T5" s="217"/>
      <c r="U5" s="113" t="s">
        <v>5</v>
      </c>
      <c r="V5" s="113" t="s">
        <v>5</v>
      </c>
      <c r="W5" s="220"/>
      <c r="X5" s="220"/>
      <c r="Y5" s="220"/>
      <c r="Z5" s="220"/>
      <c r="AA5" s="220"/>
      <c r="AB5" s="220"/>
      <c r="AC5" s="220"/>
      <c r="AD5" s="220"/>
      <c r="AE5" s="220"/>
      <c r="AF5" s="223"/>
      <c r="AG5" s="105"/>
      <c r="AH5" s="246"/>
    </row>
    <row r="6" spans="1:34" s="10" customFormat="1" ht="15.75" thickBot="1" x14ac:dyDescent="0.3">
      <c r="A6" s="134" t="s">
        <v>24</v>
      </c>
      <c r="B6" s="135"/>
      <c r="C6" s="135"/>
      <c r="D6" s="204" t="s">
        <v>63</v>
      </c>
      <c r="E6" s="204"/>
      <c r="F6" s="204"/>
      <c r="G6" s="204"/>
      <c r="H6" s="87"/>
      <c r="I6" s="87"/>
      <c r="J6" s="135" t="s">
        <v>25</v>
      </c>
      <c r="K6" s="135"/>
      <c r="L6" s="135"/>
      <c r="M6" s="205" t="s">
        <v>59</v>
      </c>
      <c r="N6" s="205"/>
      <c r="O6" s="205"/>
      <c r="P6" s="23" t="s">
        <v>2</v>
      </c>
      <c r="Q6" s="105"/>
      <c r="R6" s="26"/>
      <c r="S6" s="215"/>
      <c r="T6" s="218"/>
      <c r="U6" s="114">
        <v>-28</v>
      </c>
      <c r="V6" s="114">
        <v>-29</v>
      </c>
      <c r="W6" s="221"/>
      <c r="X6" s="221"/>
      <c r="Y6" s="221"/>
      <c r="Z6" s="221"/>
      <c r="AA6" s="221"/>
      <c r="AB6" s="221"/>
      <c r="AC6" s="221"/>
      <c r="AD6" s="221"/>
      <c r="AE6" s="221"/>
      <c r="AF6" s="224"/>
      <c r="AG6" s="105"/>
      <c r="AH6" s="247">
        <v>45292</v>
      </c>
    </row>
    <row r="7" spans="1:34" s="10" customFormat="1" x14ac:dyDescent="0.25">
      <c r="A7" s="209"/>
      <c r="B7" s="210"/>
      <c r="C7" s="210"/>
      <c r="D7" s="210"/>
      <c r="E7" s="210"/>
      <c r="F7" s="210"/>
      <c r="G7" s="87"/>
      <c r="H7" s="87"/>
      <c r="I7" s="87"/>
      <c r="J7" s="22"/>
      <c r="K7" s="88"/>
      <c r="L7" s="211"/>
      <c r="M7" s="211"/>
      <c r="N7" s="87"/>
      <c r="O7" s="87"/>
      <c r="P7" s="23"/>
      <c r="Q7" s="105"/>
      <c r="R7" s="26"/>
      <c r="S7" s="107">
        <v>1</v>
      </c>
      <c r="T7" s="83">
        <v>0.03</v>
      </c>
      <c r="U7" s="84">
        <v>1.04</v>
      </c>
      <c r="V7" s="84">
        <v>1.03</v>
      </c>
      <c r="W7" s="84">
        <v>2.0299999999999998</v>
      </c>
      <c r="X7" s="84">
        <v>3.03</v>
      </c>
      <c r="Y7" s="84">
        <v>4.03</v>
      </c>
      <c r="Z7" s="84">
        <v>5.03</v>
      </c>
      <c r="AA7" s="84">
        <v>6.03</v>
      </c>
      <c r="AB7" s="84">
        <v>7.03</v>
      </c>
      <c r="AC7" s="84">
        <v>8.0299999999999994</v>
      </c>
      <c r="AD7" s="84">
        <v>9.0299999999999994</v>
      </c>
      <c r="AE7" s="84">
        <v>10.029999999999999</v>
      </c>
      <c r="AF7" s="85">
        <v>11.03</v>
      </c>
      <c r="AG7" s="105"/>
      <c r="AH7" s="247" t="e">
        <f>AH6+AH4</f>
        <v>#VALUE!</v>
      </c>
    </row>
    <row r="8" spans="1:34" s="10" customFormat="1" x14ac:dyDescent="0.25">
      <c r="A8" s="134" t="s">
        <v>26</v>
      </c>
      <c r="B8" s="135"/>
      <c r="C8" s="135"/>
      <c r="D8" s="204" t="s">
        <v>64</v>
      </c>
      <c r="E8" s="204"/>
      <c r="F8" s="204"/>
      <c r="G8" s="204"/>
      <c r="H8" s="87"/>
      <c r="I8" s="87"/>
      <c r="J8" s="135" t="s">
        <v>27</v>
      </c>
      <c r="K8" s="135"/>
      <c r="L8" s="135"/>
      <c r="M8" s="212">
        <v>1</v>
      </c>
      <c r="N8" s="212"/>
      <c r="O8" s="212"/>
      <c r="P8" s="23" t="s">
        <v>2</v>
      </c>
      <c r="Q8" s="105"/>
      <c r="R8" s="26"/>
      <c r="S8" s="108">
        <v>2</v>
      </c>
      <c r="T8" s="74">
        <v>0.06</v>
      </c>
      <c r="U8" s="75">
        <v>1.07</v>
      </c>
      <c r="V8" s="75">
        <v>1.07</v>
      </c>
      <c r="W8" s="75">
        <v>2.06</v>
      </c>
      <c r="X8" s="75">
        <v>3.07</v>
      </c>
      <c r="Y8" s="75">
        <v>4.0599999999999996</v>
      </c>
      <c r="Z8" s="75">
        <v>5.07</v>
      </c>
      <c r="AA8" s="75">
        <v>6.06</v>
      </c>
      <c r="AB8" s="75">
        <v>7.06</v>
      </c>
      <c r="AC8" s="75">
        <v>8.07</v>
      </c>
      <c r="AD8" s="75">
        <v>9.06</v>
      </c>
      <c r="AE8" s="75">
        <v>10.07</v>
      </c>
      <c r="AF8" s="76">
        <v>11.06</v>
      </c>
      <c r="AG8" s="105"/>
      <c r="AH8" s="248" t="e">
        <f>MONTH(AH7)-1+DAY(AH7)/DAY(EOMONTH(AH7,0))</f>
        <v>#VALUE!</v>
      </c>
    </row>
    <row r="9" spans="1:34" s="10" customFormat="1" x14ac:dyDescent="0.25">
      <c r="A9" s="16"/>
      <c r="B9" s="17"/>
      <c r="C9" s="17"/>
      <c r="D9" s="89"/>
      <c r="E9" s="89"/>
      <c r="F9" s="89"/>
      <c r="G9" s="89"/>
      <c r="H9" s="87"/>
      <c r="I9" s="87"/>
      <c r="J9" s="17"/>
      <c r="K9" s="17"/>
      <c r="L9" s="17"/>
      <c r="M9" s="39"/>
      <c r="N9" s="39"/>
      <c r="O9" s="39"/>
      <c r="P9" s="23"/>
      <c r="Q9" s="105"/>
      <c r="R9" s="26"/>
      <c r="S9" s="108">
        <v>3</v>
      </c>
      <c r="T9" s="74">
        <v>0.1</v>
      </c>
      <c r="U9" s="75">
        <v>1.1100000000000001</v>
      </c>
      <c r="V9" s="75">
        <v>1.1000000000000001</v>
      </c>
      <c r="W9" s="75">
        <v>2.1</v>
      </c>
      <c r="X9" s="75">
        <v>3.1</v>
      </c>
      <c r="Y9" s="75">
        <v>4.0999999999999996</v>
      </c>
      <c r="Z9" s="75">
        <v>5.0999999999999996</v>
      </c>
      <c r="AA9" s="75">
        <v>6.1</v>
      </c>
      <c r="AB9" s="75">
        <v>7.1</v>
      </c>
      <c r="AC9" s="75">
        <v>8.1</v>
      </c>
      <c r="AD9" s="75">
        <v>9.1</v>
      </c>
      <c r="AE9" s="75">
        <v>10.1</v>
      </c>
      <c r="AF9" s="76">
        <v>11.1</v>
      </c>
      <c r="AG9" s="105"/>
      <c r="AH9" s="105"/>
    </row>
    <row r="10" spans="1:34" s="10" customFormat="1" x14ac:dyDescent="0.25">
      <c r="A10" s="25"/>
      <c r="C10" s="65" t="s">
        <v>57</v>
      </c>
      <c r="D10" s="86" t="s">
        <v>61</v>
      </c>
      <c r="E10" s="90" t="str">
        <f>IF(ISBLANK(D10),"Credit Score Required",IF(D10="Score","Credit Score Required", IF(AND(D10&lt;660,D10&lt;&gt;0),"Credit Score Does Not Qualify",IF(D10=0,"Borrower Must Be an ITIN Customer","Credit Score Qualifies"))))</f>
        <v>Credit Score Required</v>
      </c>
      <c r="P10" s="24"/>
      <c r="Q10" s="105"/>
      <c r="R10" s="26"/>
      <c r="S10" s="108">
        <v>4</v>
      </c>
      <c r="T10" s="74">
        <v>0.13</v>
      </c>
      <c r="U10" s="75">
        <v>1.1399999999999999</v>
      </c>
      <c r="V10" s="75">
        <v>1.1399999999999999</v>
      </c>
      <c r="W10" s="75">
        <v>2.13</v>
      </c>
      <c r="X10" s="75">
        <v>3.13</v>
      </c>
      <c r="Y10" s="75">
        <v>4.13</v>
      </c>
      <c r="Z10" s="75">
        <v>5.13</v>
      </c>
      <c r="AA10" s="75">
        <v>6.13</v>
      </c>
      <c r="AB10" s="75">
        <v>7.13</v>
      </c>
      <c r="AC10" s="75">
        <v>8.1300000000000008</v>
      </c>
      <c r="AD10" s="75">
        <v>9.1300000000000008</v>
      </c>
      <c r="AE10" s="75">
        <v>10.130000000000001</v>
      </c>
      <c r="AF10" s="76">
        <v>11.13</v>
      </c>
      <c r="AG10" s="105"/>
      <c r="AH10" s="105"/>
    </row>
    <row r="11" spans="1:34" s="10" customFormat="1" ht="15.75" thickBot="1" x14ac:dyDescent="0.3">
      <c r="A11" s="25"/>
      <c r="C11" s="65"/>
      <c r="P11" s="24"/>
      <c r="Q11" s="105"/>
      <c r="R11" s="26"/>
      <c r="S11" s="109">
        <v>5</v>
      </c>
      <c r="T11" s="19">
        <v>0.16</v>
      </c>
      <c r="U11" s="20">
        <v>1.18</v>
      </c>
      <c r="V11" s="20">
        <v>1.17</v>
      </c>
      <c r="W11" s="20">
        <v>2.16</v>
      </c>
      <c r="X11" s="20">
        <v>3.17</v>
      </c>
      <c r="Y11" s="20">
        <v>4.16</v>
      </c>
      <c r="Z11" s="20">
        <v>5.17</v>
      </c>
      <c r="AA11" s="20">
        <v>6.16</v>
      </c>
      <c r="AB11" s="20">
        <v>7.16</v>
      </c>
      <c r="AC11" s="20">
        <v>8.17</v>
      </c>
      <c r="AD11" s="20">
        <v>9.16</v>
      </c>
      <c r="AE11" s="20">
        <v>10.17</v>
      </c>
      <c r="AF11" s="21">
        <v>11.16</v>
      </c>
      <c r="AG11" s="105"/>
      <c r="AH11" s="105"/>
    </row>
    <row r="12" spans="1:34" s="10" customFormat="1" ht="21" thickBot="1" x14ac:dyDescent="0.3">
      <c r="A12" s="252" t="s">
        <v>29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4"/>
      <c r="Q12" s="105"/>
      <c r="S12" s="109">
        <v>6</v>
      </c>
      <c r="T12" s="19">
        <v>0.19</v>
      </c>
      <c r="U12" s="20">
        <v>1.21</v>
      </c>
      <c r="V12" s="20">
        <v>1.21</v>
      </c>
      <c r="W12" s="20">
        <v>2.19</v>
      </c>
      <c r="X12" s="20">
        <v>3.2</v>
      </c>
      <c r="Y12" s="20">
        <v>4.1900000000000004</v>
      </c>
      <c r="Z12" s="20">
        <v>5.2</v>
      </c>
      <c r="AA12" s="20">
        <v>6.19</v>
      </c>
      <c r="AB12" s="20">
        <v>7.19</v>
      </c>
      <c r="AC12" s="20">
        <v>8.1999999999999993</v>
      </c>
      <c r="AD12" s="20">
        <v>9.19</v>
      </c>
      <c r="AE12" s="20">
        <v>10.199999999999999</v>
      </c>
      <c r="AF12" s="21">
        <v>11.19</v>
      </c>
      <c r="AG12" s="105"/>
      <c r="AH12" s="105"/>
    </row>
    <row r="13" spans="1:34" s="10" customFormat="1" ht="24.95" customHeight="1" x14ac:dyDescent="0.25">
      <c r="A13" s="237" t="str">
        <f>IF(J18="Complete Form","P&amp;L Start Date and P&amp;L Ending Date must be entered"," ")</f>
        <v>P&amp;L Start Date and P&amp;L Ending Date must be entered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9"/>
      <c r="Q13" s="105"/>
      <c r="S13" s="109">
        <v>7</v>
      </c>
      <c r="T13" s="19">
        <v>0.23</v>
      </c>
      <c r="U13" s="20">
        <v>1.25</v>
      </c>
      <c r="V13" s="20">
        <v>1.24</v>
      </c>
      <c r="W13" s="20">
        <v>2.23</v>
      </c>
      <c r="X13" s="20">
        <v>3.23</v>
      </c>
      <c r="Y13" s="20">
        <v>4.2300000000000004</v>
      </c>
      <c r="Z13" s="20">
        <v>5.23</v>
      </c>
      <c r="AA13" s="20">
        <v>6.23</v>
      </c>
      <c r="AB13" s="20">
        <v>7.23</v>
      </c>
      <c r="AC13" s="20">
        <v>8.23</v>
      </c>
      <c r="AD13" s="20">
        <v>9.23</v>
      </c>
      <c r="AE13" s="20">
        <v>10.23</v>
      </c>
      <c r="AF13" s="21">
        <v>11.23</v>
      </c>
      <c r="AG13" s="105"/>
      <c r="AH13" s="105"/>
    </row>
    <row r="14" spans="1:34" s="10" customFormat="1" x14ac:dyDescent="0.25">
      <c r="A14" s="241" t="s">
        <v>54</v>
      </c>
      <c r="B14" s="242"/>
      <c r="C14" s="242"/>
      <c r="D14" s="243" t="s">
        <v>67</v>
      </c>
      <c r="E14" s="244"/>
      <c r="F14" s="244"/>
      <c r="G14" s="245"/>
      <c r="H14" s="91"/>
      <c r="I14" s="91"/>
      <c r="J14" s="233" t="s">
        <v>55</v>
      </c>
      <c r="K14" s="233"/>
      <c r="L14" s="233"/>
      <c r="M14" s="243" t="s">
        <v>68</v>
      </c>
      <c r="N14" s="244"/>
      <c r="O14" s="245"/>
      <c r="P14" s="24"/>
      <c r="Q14" s="105"/>
      <c r="S14" s="108">
        <v>8</v>
      </c>
      <c r="T14" s="74">
        <v>0.26</v>
      </c>
      <c r="U14" s="75">
        <v>1.29</v>
      </c>
      <c r="V14" s="75">
        <v>1.28</v>
      </c>
      <c r="W14" s="75">
        <v>2.2599999999999998</v>
      </c>
      <c r="X14" s="75">
        <v>3.27</v>
      </c>
      <c r="Y14" s="75">
        <v>4.26</v>
      </c>
      <c r="Z14" s="75">
        <v>5.27</v>
      </c>
      <c r="AA14" s="75">
        <v>6.26</v>
      </c>
      <c r="AB14" s="75">
        <v>7.26</v>
      </c>
      <c r="AC14" s="75">
        <v>8.27</v>
      </c>
      <c r="AD14" s="75">
        <v>9.26</v>
      </c>
      <c r="AE14" s="75">
        <v>10.27</v>
      </c>
      <c r="AF14" s="76">
        <v>11.26</v>
      </c>
      <c r="AG14" s="105"/>
      <c r="AH14" s="105"/>
    </row>
    <row r="15" spans="1:34" s="10" customFormat="1" x14ac:dyDescent="0.25">
      <c r="A15" s="27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24"/>
      <c r="Q15" s="105"/>
      <c r="S15" s="108">
        <v>9</v>
      </c>
      <c r="T15" s="74">
        <v>0.28999999999999998</v>
      </c>
      <c r="U15" s="75">
        <v>1.32</v>
      </c>
      <c r="V15" s="75">
        <v>1.31</v>
      </c>
      <c r="W15" s="75">
        <v>2.29</v>
      </c>
      <c r="X15" s="75">
        <v>3.3</v>
      </c>
      <c r="Y15" s="75">
        <v>4.29</v>
      </c>
      <c r="Z15" s="75">
        <v>5.3</v>
      </c>
      <c r="AA15" s="75">
        <v>6.29</v>
      </c>
      <c r="AB15" s="75">
        <v>7.29</v>
      </c>
      <c r="AC15" s="75">
        <v>8.3000000000000007</v>
      </c>
      <c r="AD15" s="75">
        <v>9.2899999999999991</v>
      </c>
      <c r="AE15" s="75">
        <v>10.3</v>
      </c>
      <c r="AF15" s="76">
        <v>11.29</v>
      </c>
      <c r="AG15" s="105"/>
      <c r="AH15" s="105"/>
    </row>
    <row r="16" spans="1:34" s="10" customFormat="1" x14ac:dyDescent="0.25">
      <c r="A16" s="232" t="s">
        <v>66</v>
      </c>
      <c r="B16" s="233"/>
      <c r="C16" s="233"/>
      <c r="D16" s="233"/>
      <c r="E16" s="234" t="s">
        <v>69</v>
      </c>
      <c r="F16" s="235"/>
      <c r="G16" s="91"/>
      <c r="H16" s="91"/>
      <c r="I16" s="91"/>
      <c r="J16" s="91"/>
      <c r="K16" s="91"/>
      <c r="L16" s="91"/>
      <c r="M16" s="91"/>
      <c r="N16" s="91"/>
      <c r="O16" s="91"/>
      <c r="P16" s="24"/>
      <c r="Q16" s="105"/>
      <c r="S16" s="108">
        <v>10</v>
      </c>
      <c r="T16" s="74">
        <v>0.32</v>
      </c>
      <c r="U16" s="75">
        <v>1.36</v>
      </c>
      <c r="V16" s="75">
        <v>1.34</v>
      </c>
      <c r="W16" s="75">
        <v>2.3199999999999998</v>
      </c>
      <c r="X16" s="75">
        <v>3.33</v>
      </c>
      <c r="Y16" s="75">
        <v>4.32</v>
      </c>
      <c r="Z16" s="75">
        <v>5.33</v>
      </c>
      <c r="AA16" s="75">
        <v>6.32</v>
      </c>
      <c r="AB16" s="75">
        <v>7.32</v>
      </c>
      <c r="AC16" s="75">
        <v>8.33</v>
      </c>
      <c r="AD16" s="75">
        <v>9.32</v>
      </c>
      <c r="AE16" s="75">
        <v>10.33</v>
      </c>
      <c r="AF16" s="76">
        <v>11.32</v>
      </c>
      <c r="AG16" s="105"/>
      <c r="AH16" s="105"/>
    </row>
    <row r="17" spans="1:34" s="10" customFormat="1" x14ac:dyDescent="0.25">
      <c r="A17" s="27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24"/>
      <c r="Q17" s="105"/>
      <c r="S17" s="108">
        <v>11</v>
      </c>
      <c r="T17" s="74">
        <v>0.35</v>
      </c>
      <c r="U17" s="75">
        <v>1.39</v>
      </c>
      <c r="V17" s="75">
        <v>1.38</v>
      </c>
      <c r="W17" s="75">
        <v>2.35</v>
      </c>
      <c r="X17" s="75">
        <v>3.37</v>
      </c>
      <c r="Y17" s="75">
        <v>4.3499999999999996</v>
      </c>
      <c r="Z17" s="75">
        <v>5.37</v>
      </c>
      <c r="AA17" s="75">
        <v>6.35</v>
      </c>
      <c r="AB17" s="75">
        <v>7.35</v>
      </c>
      <c r="AC17" s="75">
        <v>8.3699999999999992</v>
      </c>
      <c r="AD17" s="75">
        <v>9.35</v>
      </c>
      <c r="AE17" s="75">
        <v>10.37</v>
      </c>
      <c r="AF17" s="76">
        <v>11.35</v>
      </c>
      <c r="AG17" s="105"/>
      <c r="AH17" s="105"/>
    </row>
    <row r="18" spans="1:34" s="10" customFormat="1" x14ac:dyDescent="0.25">
      <c r="A18" s="232" t="s">
        <v>28</v>
      </c>
      <c r="B18" s="233"/>
      <c r="C18" s="233"/>
      <c r="D18" s="233"/>
      <c r="E18" s="234" t="s">
        <v>70</v>
      </c>
      <c r="F18" s="235"/>
      <c r="G18" s="229" t="s">
        <v>51</v>
      </c>
      <c r="H18" s="230"/>
      <c r="I18" s="231"/>
      <c r="J18" s="67" t="str">
        <f>IF(ISBLANK(D14),"Complete Form",IF(ISBLANK(M14),"Complete Form",IF(D14="Enter P&amp;L Start Date","Complete Form",IF(M14="Enter P&amp;L Ending Date","Complete Form",AH8))))</f>
        <v>Complete Form</v>
      </c>
      <c r="K18" s="92"/>
      <c r="L18" s="22"/>
      <c r="M18" s="93" t="s">
        <v>21</v>
      </c>
      <c r="N18" s="236">
        <f>IF(ISBLANK(D14),0,IF(ISBLANK(M14),0,IF(D14="Enter P&amp;L Start Date",0,IF(M14="Enter P&amp;L Ending Date",0,IF(E18="Enter YTD Net",0,IF(AND(E18&gt;0,J18&gt;0),E18/J18*M8,O18))))))</f>
        <v>0</v>
      </c>
      <c r="O18" s="236"/>
      <c r="P18" s="24"/>
      <c r="Q18" s="105"/>
      <c r="S18" s="108">
        <v>12</v>
      </c>
      <c r="T18" s="74">
        <v>0.39</v>
      </c>
      <c r="U18" s="75">
        <v>1.43</v>
      </c>
      <c r="V18" s="75">
        <v>1.41</v>
      </c>
      <c r="W18" s="75">
        <v>2.39</v>
      </c>
      <c r="X18" s="75">
        <v>3.4</v>
      </c>
      <c r="Y18" s="75">
        <v>4.3899999999999997</v>
      </c>
      <c r="Z18" s="75">
        <v>5.4</v>
      </c>
      <c r="AA18" s="75">
        <v>6.39</v>
      </c>
      <c r="AB18" s="75">
        <v>7.39</v>
      </c>
      <c r="AC18" s="75">
        <v>8.4</v>
      </c>
      <c r="AD18" s="75">
        <v>9.39</v>
      </c>
      <c r="AE18" s="75">
        <v>10.4</v>
      </c>
      <c r="AF18" s="76">
        <v>11.39</v>
      </c>
      <c r="AG18" s="105"/>
      <c r="AH18" s="105"/>
    </row>
    <row r="19" spans="1:34" s="10" customFormat="1" x14ac:dyDescent="0.25">
      <c r="A19" s="16"/>
      <c r="B19" s="17"/>
      <c r="E19" s="94"/>
      <c r="F19" s="94"/>
      <c r="G19" s="65"/>
      <c r="H19" s="65"/>
      <c r="I19" s="95"/>
      <c r="J19" s="96"/>
      <c r="L19" s="97"/>
      <c r="P19" s="33"/>
      <c r="Q19" s="105"/>
      <c r="S19" s="109">
        <v>13</v>
      </c>
      <c r="T19" s="19">
        <v>0.42</v>
      </c>
      <c r="U19" s="20">
        <v>1.46</v>
      </c>
      <c r="V19" s="20">
        <v>1.45</v>
      </c>
      <c r="W19" s="20">
        <v>2.42</v>
      </c>
      <c r="X19" s="20">
        <v>3.43</v>
      </c>
      <c r="Y19" s="20">
        <v>4.42</v>
      </c>
      <c r="Z19" s="20">
        <v>5.43</v>
      </c>
      <c r="AA19" s="20">
        <v>6.42</v>
      </c>
      <c r="AB19" s="20">
        <v>7.42</v>
      </c>
      <c r="AC19" s="20">
        <v>8.43</v>
      </c>
      <c r="AD19" s="20">
        <v>9.42</v>
      </c>
      <c r="AE19" s="20">
        <v>10.43</v>
      </c>
      <c r="AF19" s="21">
        <v>11.42</v>
      </c>
      <c r="AG19" s="105"/>
      <c r="AH19" s="105"/>
    </row>
    <row r="20" spans="1:34" s="10" customFormat="1" x14ac:dyDescent="0.25">
      <c r="A20" s="16"/>
      <c r="B20" s="17"/>
      <c r="C20" s="138" t="s">
        <v>46</v>
      </c>
      <c r="D20" s="138"/>
      <c r="E20" s="172" t="str">
        <f>IF(ISBLANK(E16),"Complete Form",IF(ISBLANK(E18),"Complete Form", IF(E16="Enter YTD Gross", "Complete Form", IF(E18="Enter YTD Net", "Complete Form",E16-E18))))</f>
        <v>Complete Form</v>
      </c>
      <c r="F20" s="173"/>
      <c r="G20" s="170" t="str">
        <f>IF(E20=0,IF(E20=" "," ","Enter total expeneses from P&amp;L")," ")</f>
        <v xml:space="preserve"> </v>
      </c>
      <c r="H20" s="171"/>
      <c r="I20" s="171"/>
      <c r="J20" s="171"/>
      <c r="K20" s="171"/>
      <c r="L20" s="98"/>
      <c r="M20" s="98"/>
      <c r="N20" s="98"/>
      <c r="O20" s="99"/>
      <c r="P20" s="33"/>
      <c r="Q20" s="105"/>
      <c r="S20" s="109">
        <v>14</v>
      </c>
      <c r="T20" s="19">
        <v>0.45</v>
      </c>
      <c r="U20" s="20">
        <v>1.5</v>
      </c>
      <c r="V20" s="20">
        <v>1.48</v>
      </c>
      <c r="W20" s="20">
        <v>2.4500000000000002</v>
      </c>
      <c r="X20" s="20">
        <v>3.47</v>
      </c>
      <c r="Y20" s="20">
        <v>4.45</v>
      </c>
      <c r="Z20" s="20">
        <v>5.47</v>
      </c>
      <c r="AA20" s="20">
        <v>6.45</v>
      </c>
      <c r="AB20" s="20">
        <v>7.45</v>
      </c>
      <c r="AC20" s="20">
        <v>8.4700000000000006</v>
      </c>
      <c r="AD20" s="20">
        <v>9.4499999999999993</v>
      </c>
      <c r="AE20" s="20">
        <v>10.47</v>
      </c>
      <c r="AF20" s="21">
        <v>11.45</v>
      </c>
      <c r="AG20" s="105"/>
      <c r="AH20" s="105"/>
    </row>
    <row r="21" spans="1:34" s="10" customFormat="1" ht="15.75" thickBot="1" x14ac:dyDescent="0.3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0"/>
      <c r="P21" s="31"/>
      <c r="Q21" s="105"/>
      <c r="S21" s="109">
        <v>15</v>
      </c>
      <c r="T21" s="19">
        <v>0.48</v>
      </c>
      <c r="U21" s="20">
        <v>1.54</v>
      </c>
      <c r="V21" s="20">
        <v>1.52</v>
      </c>
      <c r="W21" s="20">
        <v>2.48</v>
      </c>
      <c r="X21" s="20">
        <v>3.5</v>
      </c>
      <c r="Y21" s="20">
        <v>4.4800000000000004</v>
      </c>
      <c r="Z21" s="20">
        <v>5.5</v>
      </c>
      <c r="AA21" s="20">
        <v>6.48</v>
      </c>
      <c r="AB21" s="20">
        <v>7.48</v>
      </c>
      <c r="AC21" s="20">
        <v>8.5</v>
      </c>
      <c r="AD21" s="20">
        <v>9.48</v>
      </c>
      <c r="AE21" s="20">
        <v>10.5</v>
      </c>
      <c r="AF21" s="21">
        <v>11.48</v>
      </c>
      <c r="AG21" s="105"/>
      <c r="AH21" s="105"/>
    </row>
    <row r="22" spans="1:34" s="10" customFormat="1" ht="20.25" x14ac:dyDescent="0.25">
      <c r="A22" s="249" t="s">
        <v>35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1"/>
      <c r="Q22" s="105"/>
      <c r="S22" s="109">
        <v>16</v>
      </c>
      <c r="T22" s="19">
        <v>0.52</v>
      </c>
      <c r="U22" s="20">
        <v>1.57</v>
      </c>
      <c r="V22" s="20">
        <v>1.55</v>
      </c>
      <c r="W22" s="20">
        <v>2.52</v>
      </c>
      <c r="X22" s="20">
        <v>3.53</v>
      </c>
      <c r="Y22" s="20">
        <v>4.5199999999999996</v>
      </c>
      <c r="Z22" s="20">
        <v>5.53</v>
      </c>
      <c r="AA22" s="20">
        <v>6.52</v>
      </c>
      <c r="AB22" s="20">
        <v>7.52</v>
      </c>
      <c r="AC22" s="20">
        <v>8.5299999999999994</v>
      </c>
      <c r="AD22" s="20">
        <v>9.52</v>
      </c>
      <c r="AE22" s="20">
        <v>10.53</v>
      </c>
      <c r="AF22" s="21">
        <v>11.52</v>
      </c>
      <c r="AG22" s="105"/>
      <c r="AH22" s="105"/>
    </row>
    <row r="23" spans="1:34" s="10" customFormat="1" ht="19.5" thickBot="1" x14ac:dyDescent="0.3">
      <c r="A23" s="176" t="s">
        <v>56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8"/>
      <c r="Q23" s="105"/>
      <c r="S23" s="108">
        <v>17</v>
      </c>
      <c r="T23" s="74">
        <v>0.55000000000000004</v>
      </c>
      <c r="U23" s="75">
        <v>1.61</v>
      </c>
      <c r="V23" s="75">
        <v>1.59</v>
      </c>
      <c r="W23" s="75">
        <v>2.5499999999999998</v>
      </c>
      <c r="X23" s="75">
        <v>3.57</v>
      </c>
      <c r="Y23" s="75">
        <v>4.55</v>
      </c>
      <c r="Z23" s="75">
        <v>5.57</v>
      </c>
      <c r="AA23" s="75">
        <v>6.55</v>
      </c>
      <c r="AB23" s="75">
        <v>7.55</v>
      </c>
      <c r="AC23" s="75">
        <v>8.57</v>
      </c>
      <c r="AD23" s="75">
        <v>9.5500000000000007</v>
      </c>
      <c r="AE23" s="75">
        <v>10.57</v>
      </c>
      <c r="AF23" s="76">
        <v>11.55</v>
      </c>
      <c r="AG23" s="105"/>
      <c r="AH23" s="105"/>
    </row>
    <row r="24" spans="1:34" s="10" customFormat="1" x14ac:dyDescent="0.25">
      <c r="A24" s="25"/>
      <c r="H24" s="100"/>
      <c r="I24" s="100"/>
      <c r="J24" s="100"/>
      <c r="P24" s="24"/>
      <c r="Q24" s="105"/>
      <c r="S24" s="109">
        <v>18</v>
      </c>
      <c r="T24" s="19">
        <v>0.57999999999999996</v>
      </c>
      <c r="U24" s="20">
        <v>1.64</v>
      </c>
      <c r="V24" s="20">
        <v>1.62</v>
      </c>
      <c r="W24" s="20">
        <v>2.58</v>
      </c>
      <c r="X24" s="20">
        <v>3.6</v>
      </c>
      <c r="Y24" s="20">
        <v>4.58</v>
      </c>
      <c r="Z24" s="20">
        <v>5.6</v>
      </c>
      <c r="AA24" s="20">
        <v>6.58</v>
      </c>
      <c r="AB24" s="20">
        <v>7.58</v>
      </c>
      <c r="AC24" s="20">
        <v>8.6</v>
      </c>
      <c r="AD24" s="20">
        <v>9.58</v>
      </c>
      <c r="AE24" s="20">
        <v>10.6</v>
      </c>
      <c r="AF24" s="21">
        <v>11.58</v>
      </c>
      <c r="AG24" s="105"/>
      <c r="AH24" s="105"/>
    </row>
    <row r="25" spans="1:34" s="10" customFormat="1" x14ac:dyDescent="0.25">
      <c r="A25" s="134" t="s">
        <v>23</v>
      </c>
      <c r="B25" s="135"/>
      <c r="C25" s="135"/>
      <c r="D25" s="136"/>
      <c r="E25" s="174" t="str">
        <f>IF(K31="Complete Form","Complete Form",MIN(N18,K33))</f>
        <v>Complete Form</v>
      </c>
      <c r="F25" s="175"/>
      <c r="G25" s="170" t="str">
        <f>IF(E25="ERROR","Enter Total Expenses From P&amp;L",IF(N18&lt;K33,"Monthly income is based on P&amp;L",IF(K33&lt;N18,"Monthly income is based on Bank Statement average"," ")))</f>
        <v>Monthly income is based on P&amp;L</v>
      </c>
      <c r="H25" s="171"/>
      <c r="I25" s="171"/>
      <c r="J25" s="171"/>
      <c r="K25" s="171"/>
      <c r="P25" s="24"/>
      <c r="Q25" s="105"/>
      <c r="S25" s="109">
        <v>19</v>
      </c>
      <c r="T25" s="19">
        <v>0.61</v>
      </c>
      <c r="U25" s="20">
        <v>1.68</v>
      </c>
      <c r="V25" s="20">
        <v>1.66</v>
      </c>
      <c r="W25" s="20">
        <v>2.61</v>
      </c>
      <c r="X25" s="20">
        <v>3.63</v>
      </c>
      <c r="Y25" s="20">
        <v>4.6100000000000003</v>
      </c>
      <c r="Z25" s="20">
        <v>5.63</v>
      </c>
      <c r="AA25" s="20">
        <v>6.61</v>
      </c>
      <c r="AB25" s="20">
        <v>7.61</v>
      </c>
      <c r="AC25" s="20">
        <v>8.6300000000000008</v>
      </c>
      <c r="AD25" s="20">
        <v>9.61</v>
      </c>
      <c r="AE25" s="20">
        <v>10.63</v>
      </c>
      <c r="AF25" s="21">
        <v>11.61</v>
      </c>
      <c r="AG25" s="105"/>
      <c r="AH25" s="105"/>
    </row>
    <row r="26" spans="1:34" s="10" customFormat="1" ht="15.75" thickBot="1" x14ac:dyDescent="0.3">
      <c r="A26" s="25"/>
      <c r="G26" s="100"/>
      <c r="H26" s="100"/>
      <c r="I26" s="100"/>
      <c r="J26" s="100"/>
      <c r="P26" s="24"/>
      <c r="Q26" s="105"/>
      <c r="S26" s="109">
        <v>20</v>
      </c>
      <c r="T26" s="19">
        <v>0.65</v>
      </c>
      <c r="U26" s="20">
        <v>1.71</v>
      </c>
      <c r="V26" s="20">
        <v>1.69</v>
      </c>
      <c r="W26" s="20">
        <v>2.65</v>
      </c>
      <c r="X26" s="20">
        <v>3.67</v>
      </c>
      <c r="Y26" s="20">
        <v>4.6500000000000004</v>
      </c>
      <c r="Z26" s="20">
        <v>5.67</v>
      </c>
      <c r="AA26" s="20">
        <v>6.65</v>
      </c>
      <c r="AB26" s="20">
        <v>7.65</v>
      </c>
      <c r="AC26" s="20">
        <v>8.67</v>
      </c>
      <c r="AD26" s="20">
        <v>9.65</v>
      </c>
      <c r="AE26" s="20">
        <v>10.67</v>
      </c>
      <c r="AF26" s="21">
        <v>11.65</v>
      </c>
      <c r="AG26" s="105"/>
      <c r="AH26" s="105"/>
    </row>
    <row r="27" spans="1:34" s="10" customFormat="1" ht="21" thickBot="1" x14ac:dyDescent="0.3">
      <c r="A27" s="252" t="s">
        <v>30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4"/>
      <c r="Q27" s="105"/>
      <c r="S27" s="109">
        <v>21</v>
      </c>
      <c r="T27" s="19">
        <v>0.68</v>
      </c>
      <c r="U27" s="20">
        <v>1.75</v>
      </c>
      <c r="V27" s="20">
        <v>1.72</v>
      </c>
      <c r="W27" s="20">
        <v>2.68</v>
      </c>
      <c r="X27" s="20">
        <v>3.7</v>
      </c>
      <c r="Y27" s="20">
        <v>4.68</v>
      </c>
      <c r="Z27" s="20">
        <v>5.7</v>
      </c>
      <c r="AA27" s="20">
        <v>6.68</v>
      </c>
      <c r="AB27" s="20">
        <v>7.68</v>
      </c>
      <c r="AC27" s="20">
        <v>8.6999999999999993</v>
      </c>
      <c r="AD27" s="20">
        <v>9.68</v>
      </c>
      <c r="AE27" s="20">
        <v>10.7</v>
      </c>
      <c r="AF27" s="21">
        <v>11.68</v>
      </c>
      <c r="AG27" s="105"/>
      <c r="AH27" s="105"/>
    </row>
    <row r="28" spans="1:34" s="10" customFormat="1" ht="20.25" customHeight="1" thickBot="1" x14ac:dyDescent="0.3">
      <c r="A28" s="179" t="s">
        <v>43</v>
      </c>
      <c r="B28" s="180"/>
      <c r="C28" s="180"/>
      <c r="D28" s="180"/>
      <c r="P28" s="24"/>
      <c r="Q28" s="105"/>
      <c r="S28" s="108">
        <v>22</v>
      </c>
      <c r="T28" s="74">
        <v>0.71</v>
      </c>
      <c r="U28" s="75">
        <v>1.79</v>
      </c>
      <c r="V28" s="75">
        <v>1.76</v>
      </c>
      <c r="W28" s="75">
        <v>2.71</v>
      </c>
      <c r="X28" s="75">
        <v>3.73</v>
      </c>
      <c r="Y28" s="75">
        <v>4.71</v>
      </c>
      <c r="Z28" s="75">
        <v>5.73</v>
      </c>
      <c r="AA28" s="75">
        <v>6.71</v>
      </c>
      <c r="AB28" s="75">
        <v>7.71</v>
      </c>
      <c r="AC28" s="75">
        <v>8.73</v>
      </c>
      <c r="AD28" s="75">
        <v>9.7100000000000009</v>
      </c>
      <c r="AE28" s="75">
        <v>10.73</v>
      </c>
      <c r="AF28" s="76">
        <v>11.71</v>
      </c>
      <c r="AG28" s="105"/>
      <c r="AH28" s="105"/>
    </row>
    <row r="29" spans="1:34" s="10" customFormat="1" ht="15.75" x14ac:dyDescent="0.25">
      <c r="A29" s="192" t="s">
        <v>31</v>
      </c>
      <c r="B29" s="193"/>
      <c r="C29" s="193" t="s">
        <v>32</v>
      </c>
      <c r="D29" s="197"/>
      <c r="P29" s="24"/>
      <c r="Q29" s="105"/>
      <c r="S29" s="108">
        <v>23</v>
      </c>
      <c r="T29" s="74">
        <v>0.74</v>
      </c>
      <c r="U29" s="75">
        <v>1.82</v>
      </c>
      <c r="V29" s="75">
        <v>1.79</v>
      </c>
      <c r="W29" s="75">
        <v>2.74</v>
      </c>
      <c r="X29" s="75">
        <v>3.77</v>
      </c>
      <c r="Y29" s="75">
        <v>4.74</v>
      </c>
      <c r="Z29" s="75">
        <v>5.77</v>
      </c>
      <c r="AA29" s="75">
        <v>6.74</v>
      </c>
      <c r="AB29" s="75">
        <v>7.74</v>
      </c>
      <c r="AC29" s="75">
        <v>8.77</v>
      </c>
      <c r="AD29" s="75">
        <v>9.74</v>
      </c>
      <c r="AE29" s="75">
        <v>10.77</v>
      </c>
      <c r="AF29" s="76">
        <v>11.74</v>
      </c>
      <c r="AG29" s="105"/>
      <c r="AH29" s="105"/>
    </row>
    <row r="30" spans="1:34" s="10" customFormat="1" x14ac:dyDescent="0.25">
      <c r="A30" s="190" t="s">
        <v>65</v>
      </c>
      <c r="B30" s="191"/>
      <c r="C30" s="194"/>
      <c r="D30" s="195"/>
      <c r="P30" s="24"/>
      <c r="Q30" s="105"/>
      <c r="S30" s="108">
        <v>24</v>
      </c>
      <c r="T30" s="74">
        <v>0.77</v>
      </c>
      <c r="U30" s="75">
        <v>1.86</v>
      </c>
      <c r="V30" s="75">
        <v>1.83</v>
      </c>
      <c r="W30" s="75">
        <v>2.77</v>
      </c>
      <c r="X30" s="75">
        <v>3.8</v>
      </c>
      <c r="Y30" s="75">
        <v>4.7699999999999996</v>
      </c>
      <c r="Z30" s="75">
        <v>5.8</v>
      </c>
      <c r="AA30" s="75">
        <v>6.77</v>
      </c>
      <c r="AB30" s="75">
        <v>7.77</v>
      </c>
      <c r="AC30" s="75">
        <v>8.8000000000000007</v>
      </c>
      <c r="AD30" s="75">
        <v>9.77</v>
      </c>
      <c r="AE30" s="75">
        <v>10.8</v>
      </c>
      <c r="AF30" s="76">
        <v>11.77</v>
      </c>
      <c r="AG30" s="105"/>
      <c r="AH30" s="105"/>
    </row>
    <row r="31" spans="1:34" s="10" customFormat="1" x14ac:dyDescent="0.25">
      <c r="A31" s="25"/>
      <c r="I31" s="138" t="s">
        <v>47</v>
      </c>
      <c r="J31" s="228"/>
      <c r="K31" s="174" t="str">
        <f>IF(ISBLANK(D14),"Complete Form",IF(ISBLANK(M14),"Complete Form",IF(D14="Enter P&amp;L Start Date","Complete Form",IF(M14="Enter P&amp;L Ending Date","Complete Form",IF(E20="Complete Form","Complete Form",E20/J18)))))</f>
        <v>Complete Form</v>
      </c>
      <c r="L31" s="196"/>
      <c r="P31" s="24"/>
      <c r="Q31" s="105"/>
      <c r="S31" s="108">
        <v>25</v>
      </c>
      <c r="T31" s="74">
        <v>0.81</v>
      </c>
      <c r="U31" s="75">
        <v>1.89</v>
      </c>
      <c r="V31" s="75">
        <v>1.86</v>
      </c>
      <c r="W31" s="75">
        <v>2.81</v>
      </c>
      <c r="X31" s="75">
        <v>3.83</v>
      </c>
      <c r="Y31" s="75">
        <v>4.8099999999999996</v>
      </c>
      <c r="Z31" s="75">
        <v>5.83</v>
      </c>
      <c r="AA31" s="75">
        <v>6.81</v>
      </c>
      <c r="AB31" s="75">
        <v>7.81</v>
      </c>
      <c r="AC31" s="75">
        <v>8.83</v>
      </c>
      <c r="AD31" s="75">
        <v>9.81</v>
      </c>
      <c r="AE31" s="75">
        <v>10.83</v>
      </c>
      <c r="AF31" s="76">
        <v>11.81</v>
      </c>
      <c r="AG31" s="105"/>
      <c r="AH31" s="105"/>
    </row>
    <row r="32" spans="1:34" s="10" customFormat="1" x14ac:dyDescent="0.25">
      <c r="A32" s="190" t="s">
        <v>65</v>
      </c>
      <c r="B32" s="191"/>
      <c r="C32" s="194"/>
      <c r="D32" s="195"/>
      <c r="P32" s="24"/>
      <c r="Q32" s="105"/>
      <c r="S32" s="108">
        <v>26</v>
      </c>
      <c r="T32" s="74">
        <v>0.84</v>
      </c>
      <c r="U32" s="75">
        <v>1.93</v>
      </c>
      <c r="V32" s="75">
        <v>1.9</v>
      </c>
      <c r="W32" s="75">
        <v>2.84</v>
      </c>
      <c r="X32" s="75">
        <v>3.87</v>
      </c>
      <c r="Y32" s="75">
        <v>4.84</v>
      </c>
      <c r="Z32" s="75">
        <v>5.87</v>
      </c>
      <c r="AA32" s="75">
        <v>6.84</v>
      </c>
      <c r="AB32" s="75">
        <v>7.84</v>
      </c>
      <c r="AC32" s="75">
        <v>8.8699999999999992</v>
      </c>
      <c r="AD32" s="75">
        <v>9.84</v>
      </c>
      <c r="AE32" s="75">
        <v>10.87</v>
      </c>
      <c r="AF32" s="76">
        <v>11.84</v>
      </c>
      <c r="AG32" s="105"/>
      <c r="AH32" s="105"/>
    </row>
    <row r="33" spans="1:34" s="10" customFormat="1" x14ac:dyDescent="0.25">
      <c r="A33" s="25"/>
      <c r="F33" s="138" t="s">
        <v>50</v>
      </c>
      <c r="G33" s="138"/>
      <c r="H33" s="138"/>
      <c r="I33" s="138"/>
      <c r="J33" s="228"/>
      <c r="K33" s="174" t="str">
        <f>IF(ISBLANK(E20),"Complete Form",IF(ISBLANK(D14),"Complete Form",IF(ISBLANK(M14),"Complete Form",IF(D14="Enter P&amp;L Start Date","Complete Form",IF(E20="Complete Form","Complete Form",IF(M14="Enter P&amp;L Ending Date","Complete Form",(C30+C32+C34)/3-K31))))))</f>
        <v>Complete Form</v>
      </c>
      <c r="L33" s="196"/>
      <c r="P33" s="24"/>
      <c r="Q33" s="105"/>
      <c r="S33" s="109">
        <v>27</v>
      </c>
      <c r="T33" s="19">
        <v>0.87</v>
      </c>
      <c r="U33" s="20">
        <v>1.96</v>
      </c>
      <c r="V33" s="20">
        <v>1.93</v>
      </c>
      <c r="W33" s="20">
        <v>2.87</v>
      </c>
      <c r="X33" s="20">
        <v>3.9</v>
      </c>
      <c r="Y33" s="20">
        <v>4.87</v>
      </c>
      <c r="Z33" s="20">
        <v>5.9</v>
      </c>
      <c r="AA33" s="20">
        <v>6.87</v>
      </c>
      <c r="AB33" s="20">
        <v>7.87</v>
      </c>
      <c r="AC33" s="20">
        <v>8.9</v>
      </c>
      <c r="AD33" s="20">
        <v>9.8699999999999992</v>
      </c>
      <c r="AE33" s="20">
        <v>10.9</v>
      </c>
      <c r="AF33" s="21">
        <v>11.87</v>
      </c>
      <c r="AG33" s="105"/>
      <c r="AH33" s="105"/>
    </row>
    <row r="34" spans="1:34" s="10" customFormat="1" x14ac:dyDescent="0.2">
      <c r="A34" s="190" t="s">
        <v>65</v>
      </c>
      <c r="B34" s="191"/>
      <c r="C34" s="194">
        <v>0</v>
      </c>
      <c r="D34" s="195"/>
      <c r="P34" s="24"/>
      <c r="Q34" s="105"/>
      <c r="S34" s="110">
        <v>28</v>
      </c>
      <c r="T34" s="4">
        <v>0.9</v>
      </c>
      <c r="U34" s="5">
        <v>2</v>
      </c>
      <c r="V34" s="5">
        <v>1.97</v>
      </c>
      <c r="W34" s="5">
        <v>2.9</v>
      </c>
      <c r="X34" s="5">
        <v>3.93</v>
      </c>
      <c r="Y34" s="5">
        <v>4.9000000000000004</v>
      </c>
      <c r="Z34" s="5">
        <v>5.93</v>
      </c>
      <c r="AA34" s="5">
        <v>6.9</v>
      </c>
      <c r="AB34" s="5">
        <v>7.9</v>
      </c>
      <c r="AC34" s="5">
        <v>8.93</v>
      </c>
      <c r="AD34" s="5">
        <v>9.9</v>
      </c>
      <c r="AE34" s="5">
        <v>10.93</v>
      </c>
      <c r="AF34" s="6">
        <v>11.9</v>
      </c>
      <c r="AG34" s="105"/>
      <c r="AH34" s="105"/>
    </row>
    <row r="35" spans="1:34" s="10" customFormat="1" ht="15.75" thickBot="1" x14ac:dyDescent="0.3">
      <c r="A35" s="25"/>
      <c r="P35" s="24"/>
      <c r="Q35" s="105"/>
      <c r="S35" s="111">
        <v>31</v>
      </c>
      <c r="T35" s="34">
        <v>1</v>
      </c>
      <c r="U35" s="35"/>
      <c r="V35" s="35"/>
      <c r="W35" s="36">
        <v>3</v>
      </c>
      <c r="X35" s="35"/>
      <c r="Y35" s="36">
        <v>5</v>
      </c>
      <c r="Z35" s="35"/>
      <c r="AA35" s="36">
        <v>7</v>
      </c>
      <c r="AB35" s="36">
        <v>8</v>
      </c>
      <c r="AC35" s="35"/>
      <c r="AD35" s="36">
        <v>10</v>
      </c>
      <c r="AE35" s="35"/>
      <c r="AF35" s="37">
        <v>12</v>
      </c>
      <c r="AG35" s="105"/>
      <c r="AH35" s="105"/>
    </row>
    <row r="36" spans="1:34" s="10" customFormat="1" ht="21" thickBot="1" x14ac:dyDescent="0.3">
      <c r="A36" s="252" t="s">
        <v>41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4"/>
      <c r="Q36" s="10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05"/>
      <c r="AH36" s="105"/>
    </row>
    <row r="37" spans="1:34" s="38" customFormat="1" ht="27.75" customHeight="1" thickBot="1" x14ac:dyDescent="0.3">
      <c r="A37" s="225" t="s">
        <v>44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7"/>
      <c r="Q37" s="10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06"/>
      <c r="AH37" s="106"/>
    </row>
    <row r="38" spans="1:34" ht="30" customHeight="1" x14ac:dyDescent="0.25">
      <c r="A38" s="125" t="s">
        <v>48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1:34" x14ac:dyDescent="0.25">
      <c r="A39" s="7"/>
      <c r="F39" s="124" t="s">
        <v>39</v>
      </c>
      <c r="G39" s="124"/>
      <c r="H39" s="124"/>
      <c r="I39" s="9" t="s">
        <v>36</v>
      </c>
      <c r="J39" s="123">
        <f>IF(E25="Complete Form",0,(E25*0.38))</f>
        <v>0</v>
      </c>
      <c r="K39" s="123"/>
      <c r="P39" s="8"/>
      <c r="S39" s="2"/>
    </row>
    <row r="40" spans="1:34" ht="15.75" x14ac:dyDescent="0.25">
      <c r="A40" s="7"/>
      <c r="F40" s="124" t="s">
        <v>42</v>
      </c>
      <c r="G40" s="124"/>
      <c r="H40" s="124"/>
      <c r="I40" s="9" t="s">
        <v>38</v>
      </c>
      <c r="J40" s="123">
        <f>IF(E25="Complete Form",0,(E25*0.36))</f>
        <v>0</v>
      </c>
      <c r="K40" s="123"/>
      <c r="P40" s="8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</row>
    <row r="41" spans="1:34" ht="10.5" customHeight="1" thickBot="1" x14ac:dyDescent="0.3">
      <c r="A41" s="11"/>
      <c r="B41" s="12"/>
      <c r="C41" s="12"/>
      <c r="D41" s="12"/>
      <c r="E41" s="12"/>
      <c r="F41" s="13"/>
      <c r="G41" s="13"/>
      <c r="H41" s="13"/>
      <c r="I41" s="13"/>
      <c r="J41" s="13"/>
      <c r="K41" s="13"/>
      <c r="L41" s="12"/>
      <c r="M41" s="12"/>
      <c r="N41" s="12"/>
      <c r="O41" s="12"/>
      <c r="P41" s="14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5"/>
      <c r="AF41" s="15"/>
    </row>
    <row r="42" spans="1:34" x14ac:dyDescent="0.25"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15"/>
      <c r="AF42" s="15"/>
    </row>
    <row r="43" spans="1:34" ht="7.5" customHeight="1" x14ac:dyDescent="0.25"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15"/>
      <c r="AF43" s="15"/>
    </row>
    <row r="44" spans="1:34" ht="7.5" customHeight="1" x14ac:dyDescent="0.25"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15"/>
      <c r="AF44" s="15"/>
    </row>
    <row r="45" spans="1:34" ht="7.5" customHeight="1" x14ac:dyDescent="0.25"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15"/>
      <c r="AF45" s="15"/>
    </row>
    <row r="46" spans="1:34" ht="7.5" customHeight="1" x14ac:dyDescent="0.25"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15"/>
      <c r="AF46" s="15"/>
    </row>
    <row r="47" spans="1:34" ht="7.5" customHeight="1" x14ac:dyDescent="0.25"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5"/>
      <c r="AF47" s="15"/>
    </row>
    <row r="48" spans="1:34" ht="7.5" customHeight="1" x14ac:dyDescent="0.25"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15"/>
      <c r="AF48" s="15"/>
    </row>
    <row r="49" spans="2:32" ht="7.5" customHeight="1" x14ac:dyDescent="0.25"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15"/>
      <c r="AF49" s="15"/>
    </row>
    <row r="50" spans="2:32" ht="7.5" customHeight="1" x14ac:dyDescent="0.25"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15"/>
      <c r="AF50" s="15"/>
    </row>
    <row r="51" spans="2:32" ht="7.5" customHeight="1" x14ac:dyDescent="0.25"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15"/>
      <c r="AF51" s="15"/>
    </row>
    <row r="52" spans="2:32" ht="7.5" customHeight="1" x14ac:dyDescent="0.25"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15"/>
      <c r="AF52" s="15"/>
    </row>
    <row r="53" spans="2:32" ht="7.5" customHeight="1" x14ac:dyDescent="0.25"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15"/>
      <c r="AF53" s="15"/>
    </row>
    <row r="54" spans="2:32" ht="7.5" customHeight="1" x14ac:dyDescent="0.25"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5"/>
      <c r="AF54" s="15"/>
    </row>
    <row r="55" spans="2:32" ht="7.5" customHeight="1" x14ac:dyDescent="0.25"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15"/>
      <c r="AF55" s="15"/>
    </row>
    <row r="56" spans="2:32" ht="7.5" customHeight="1" x14ac:dyDescent="0.25"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5"/>
      <c r="AF56" s="15"/>
    </row>
    <row r="57" spans="2:32" ht="7.5" customHeight="1" x14ac:dyDescent="0.25"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15"/>
      <c r="AF57" s="15"/>
    </row>
    <row r="58" spans="2:32" ht="7.5" customHeight="1" x14ac:dyDescent="0.25"/>
    <row r="59" spans="2:32" ht="7.5" customHeight="1" x14ac:dyDescent="0.25"/>
    <row r="60" spans="2:32" x14ac:dyDescent="0.25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</row>
    <row r="61" spans="2:32" ht="27" customHeight="1" x14ac:dyDescent="0.25">
      <c r="B61" s="181" t="s">
        <v>45</v>
      </c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3"/>
    </row>
    <row r="62" spans="2:32" ht="27" customHeight="1" x14ac:dyDescent="0.25">
      <c r="B62" s="184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6"/>
    </row>
    <row r="63" spans="2:32" ht="27" customHeight="1" x14ac:dyDescent="0.25">
      <c r="B63" s="187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9"/>
    </row>
    <row r="66" ht="15" customHeight="1" x14ac:dyDescent="0.25"/>
  </sheetData>
  <sheetProtection algorithmName="SHA-512" hashValue="f/7OXU5FHSGLUIkyGZ2DXcNiVkSXc4csKGEMDM8rDLzhtDiwbu0RbwlbNiC3Z6PaXODHO45JRxZWVeQx/wzvdg==" saltValue="z30vEtu10nXJ5Nbt3vgFVw==" spinCount="100000" sheet="1" selectLockedCells="1"/>
  <mergeCells count="71">
    <mergeCell ref="A13:P13"/>
    <mergeCell ref="S40:AE40"/>
    <mergeCell ref="A14:C14"/>
    <mergeCell ref="K31:L31"/>
    <mergeCell ref="I31:J31"/>
    <mergeCell ref="D14:G14"/>
    <mergeCell ref="J14:L14"/>
    <mergeCell ref="M14:O14"/>
    <mergeCell ref="A16:D16"/>
    <mergeCell ref="E16:F16"/>
    <mergeCell ref="S41:AD41"/>
    <mergeCell ref="A37:P37"/>
    <mergeCell ref="F33:J33"/>
    <mergeCell ref="G20:K20"/>
    <mergeCell ref="G18:I18"/>
    <mergeCell ref="A18:D18"/>
    <mergeCell ref="E18:F18"/>
    <mergeCell ref="N18:O18"/>
    <mergeCell ref="S3:AF3"/>
    <mergeCell ref="S4:S6"/>
    <mergeCell ref="T4:T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12:P12"/>
    <mergeCell ref="A1:P1"/>
    <mergeCell ref="A4:P4"/>
    <mergeCell ref="D6:G6"/>
    <mergeCell ref="J6:L6"/>
    <mergeCell ref="M6:O6"/>
    <mergeCell ref="A3:P3"/>
    <mergeCell ref="A6:C6"/>
    <mergeCell ref="A7:F7"/>
    <mergeCell ref="L7:M7"/>
    <mergeCell ref="A8:C8"/>
    <mergeCell ref="D8:G8"/>
    <mergeCell ref="J8:L8"/>
    <mergeCell ref="M8:O8"/>
    <mergeCell ref="B61:O63"/>
    <mergeCell ref="A30:B30"/>
    <mergeCell ref="A29:B29"/>
    <mergeCell ref="C30:D30"/>
    <mergeCell ref="A32:B32"/>
    <mergeCell ref="C32:D32"/>
    <mergeCell ref="A34:B34"/>
    <mergeCell ref="C34:D34"/>
    <mergeCell ref="K33:L33"/>
    <mergeCell ref="A36:P36"/>
    <mergeCell ref="F40:H40"/>
    <mergeCell ref="J40:K40"/>
    <mergeCell ref="A38:P38"/>
    <mergeCell ref="F39:H39"/>
    <mergeCell ref="C29:D29"/>
    <mergeCell ref="J39:K39"/>
    <mergeCell ref="B60:O60"/>
    <mergeCell ref="G25:K25"/>
    <mergeCell ref="C20:D20"/>
    <mergeCell ref="E20:F20"/>
    <mergeCell ref="A22:P22"/>
    <mergeCell ref="E25:F25"/>
    <mergeCell ref="A25:D25"/>
    <mergeCell ref="A27:P27"/>
    <mergeCell ref="A23:P23"/>
    <mergeCell ref="A28:D28"/>
  </mergeCells>
  <conditionalFormatting sqref="A30:B30 A32:B32 A34:B34">
    <cfRule type="cellIs" dxfId="21" priority="20" operator="notEqual">
      <formula>"Month of Bank Stmt."</formula>
    </cfRule>
  </conditionalFormatting>
  <conditionalFormatting sqref="C30:D30 C32:D32 C34:D34">
    <cfRule type="cellIs" dxfId="20" priority="19" operator="notEqual">
      <formula>0</formula>
    </cfRule>
  </conditionalFormatting>
  <conditionalFormatting sqref="D10">
    <cfRule type="cellIs" dxfId="19" priority="11" operator="notEqual">
      <formula>"Score"</formula>
    </cfRule>
  </conditionalFormatting>
  <conditionalFormatting sqref="D6:G6">
    <cfRule type="cellIs" dxfId="18" priority="14" operator="notEqual">
      <formula>"Enter Borrower Name"</formula>
    </cfRule>
  </conditionalFormatting>
  <conditionalFormatting sqref="D8:G8">
    <cfRule type="cellIs" dxfId="17" priority="12" operator="notEqual">
      <formula>"Enter Company Name"</formula>
    </cfRule>
  </conditionalFormatting>
  <conditionalFormatting sqref="D14:G14">
    <cfRule type="cellIs" dxfId="16" priority="15" operator="notEqual">
      <formula>"Enter P&amp;L Start Date"</formula>
    </cfRule>
  </conditionalFormatting>
  <conditionalFormatting sqref="E10">
    <cfRule type="containsText" dxfId="15" priority="26" operator="containsText" text="Credit Score Qualifies">
      <formula>NOT(ISERROR(SEARCH("Credit Score Qualifies",E10)))</formula>
    </cfRule>
  </conditionalFormatting>
  <conditionalFormatting sqref="E16:F16">
    <cfRule type="cellIs" dxfId="14" priority="3" operator="equal">
      <formula>""</formula>
    </cfRule>
    <cfRule type="cellIs" dxfId="13" priority="4" operator="notEqual">
      <formula>"Enter YTD Gross"</formula>
    </cfRule>
  </conditionalFormatting>
  <conditionalFormatting sqref="E18:F18">
    <cfRule type="cellIs" dxfId="12" priority="18" operator="notEqual">
      <formula>"Enter YTD Net"</formula>
    </cfRule>
  </conditionalFormatting>
  <conditionalFormatting sqref="E20:F20 D6:G6 M6:O6 D8:G8 M8:O8 D10 D14:G14 M14:O14 E18:F18 A30:D30 A32:D32 A34:D34">
    <cfRule type="cellIs" dxfId="11" priority="10" operator="equal">
      <formula>""</formula>
    </cfRule>
  </conditionalFormatting>
  <conditionalFormatting sqref="E20:F20">
    <cfRule type="containsText" dxfId="10" priority="1" operator="containsText" text="Complete Form">
      <formula>NOT(ISERROR(SEARCH("Complete Form",E20)))</formula>
    </cfRule>
    <cfRule type="cellIs" priority="2" operator="notEqual">
      <formula>"Complete Form"</formula>
    </cfRule>
    <cfRule type="cellIs" dxfId="9" priority="17" operator="notEqual">
      <formula>"Enter Total Expenses"</formula>
    </cfRule>
    <cfRule type="cellIs" dxfId="8" priority="29" operator="lessThan">
      <formula>1</formula>
    </cfRule>
    <cfRule type="cellIs" dxfId="7" priority="30" operator="equal">
      <formula>" $-   "</formula>
    </cfRule>
  </conditionalFormatting>
  <conditionalFormatting sqref="E25:F25 K31:L31 K33:L33">
    <cfRule type="containsText" dxfId="6" priority="21" operator="containsText" text="Complete Form">
      <formula>NOT(ISERROR(SEARCH("Complete Form",E25)))</formula>
    </cfRule>
  </conditionalFormatting>
  <conditionalFormatting sqref="E25:F25">
    <cfRule type="containsText" dxfId="5" priority="28" operator="containsText" text="Error">
      <formula>NOT(ISERROR(SEARCH("Error",E25)))</formula>
    </cfRule>
  </conditionalFormatting>
  <conditionalFormatting sqref="J18 E25:F25 K31:L31 K33:L33">
    <cfRule type="cellIs" dxfId="4" priority="9" operator="notEqual">
      <formula>"Complete Form"</formula>
    </cfRule>
  </conditionalFormatting>
  <conditionalFormatting sqref="J18">
    <cfRule type="containsText" dxfId="3" priority="22" operator="containsText" text="Complete Form">
      <formula>NOT(ISERROR(SEARCH("Complete Form",J18)))</formula>
    </cfRule>
  </conditionalFormatting>
  <conditionalFormatting sqref="K31:L31 K33:L33">
    <cfRule type="containsText" dxfId="2" priority="25" operator="containsText" text="ERROR">
      <formula>NOT(ISERROR(SEARCH("ERROR",K31)))</formula>
    </cfRule>
  </conditionalFormatting>
  <conditionalFormatting sqref="M6:O6">
    <cfRule type="cellIs" dxfId="1" priority="13" operator="notEqual">
      <formula>"Enter Date"</formula>
    </cfRule>
  </conditionalFormatting>
  <conditionalFormatting sqref="M14:O14">
    <cfRule type="cellIs" dxfId="0" priority="16" operator="notEqual">
      <formula>"Enter P&amp;L Ending Date"</formula>
    </cfRule>
  </conditionalFormatting>
  <printOptions horizontalCentered="1" verticalCentered="1"/>
  <pageMargins left="0.25" right="0.25" top="0.75" bottom="0.75" header="0.3" footer="0.3"/>
  <pageSetup scale="48" orientation="landscape" horizontalDpi="200" verticalDpi="200" r:id="rId1"/>
  <headerFooter>
    <oddFooter>&amp;LTrio Link Income Calculator - 10/12/2023&amp;RRevised 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AED11E51D047468901318AE2BEECA6" ma:contentTypeVersion="6" ma:contentTypeDescription="Create a new document." ma:contentTypeScope="" ma:versionID="41ed6171f5583f27198c6bce898bb7bb">
  <xsd:schema xmlns:xsd="http://www.w3.org/2001/XMLSchema" xmlns:xs="http://www.w3.org/2001/XMLSchema" xmlns:p="http://schemas.microsoft.com/office/2006/metadata/properties" xmlns:ns2="0b4f984b-3ab2-4218-8388-bb62fc3dfbc9" xmlns:ns3="a5e538c4-3346-45c4-91c1-7cde0eb4e743" targetNamespace="http://schemas.microsoft.com/office/2006/metadata/properties" ma:root="true" ma:fieldsID="be9778f24f74f633e07e3d8803a4d65d" ns2:_="" ns3:_="">
    <xsd:import namespace="0b4f984b-3ab2-4218-8388-bb62fc3dfbc9"/>
    <xsd:import namespace="a5e538c4-3346-45c4-91c1-7cde0eb4e7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f984b-3ab2-4218-8388-bb62fc3dfb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538c4-3346-45c4-91c1-7cde0eb4e7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F3B870-2E2A-4B76-8B62-FD7EDD98E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f984b-3ab2-4218-8388-bb62fc3dfbc9"/>
    <ds:schemaRef ds:uri="a5e538c4-3346-45c4-91c1-7cde0eb4e7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E0B9C-35AD-4D13-9198-69BA40F7062C}">
  <ds:schemaRefs>
    <ds:schemaRef ds:uri="http://schemas.microsoft.com/office/2006/documentManagement/types"/>
    <ds:schemaRef ds:uri="http://purl.org/dc/elements/1.1/"/>
    <ds:schemaRef ds:uri="a5e538c4-3346-45c4-91c1-7cde0eb4e743"/>
    <ds:schemaRef ds:uri="http://purl.org/dc/dcmitype/"/>
    <ds:schemaRef ds:uri="http://www.w3.org/XML/1998/namespace"/>
    <ds:schemaRef ds:uri="0b4f984b-3ab2-4218-8388-bb62fc3dfbc9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FF4FB7-A88E-494B-B3ED-AE058D7B7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Wage Earner</vt:lpstr>
      <vt:lpstr>Self-Employed</vt:lpstr>
      <vt:lpstr>'Self-Employed'!Print_Area</vt:lpstr>
      <vt:lpstr>'Wage Earner'!Print_Area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Christina.Johnson@LHFS.com</dc:creator>
  <cp:keywords/>
  <dc:description/>
  <cp:lastModifiedBy>Christina Johnson</cp:lastModifiedBy>
  <cp:revision/>
  <cp:lastPrinted>2024-01-25T20:07:39Z</cp:lastPrinted>
  <dcterms:created xsi:type="dcterms:W3CDTF">2022-08-19T22:39:51Z</dcterms:created>
  <dcterms:modified xsi:type="dcterms:W3CDTF">2024-01-25T20:08:51Z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0x01010033AED11E51D047468901318AE2BEECA6</vt:lpwstr>
  </property>
</Properties>
</file>