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hfinancial-my.sharepoint.com/personal/christina_johnson_lhfs_com/Documents/Guidelines/TRIO/"/>
    </mc:Choice>
  </mc:AlternateContent>
  <xr:revisionPtr revIDLastSave="2" documentId="8_{679BF1C3-F6F8-40F0-9BC2-895C0025D2F5}" xr6:coauthVersionLast="47" xr6:coauthVersionMax="47" xr10:uidLastSave="{C6A221D4-26A1-461D-A21A-C18918617CD4}"/>
  <workbookProtection workbookAlgorithmName="SHA-512" workbookHashValue="lMro7W47Jrt3Vb8nsXfzZX3qoYyA0+GQ9xJTbOSz5PTHfriF1/y0qSuHMFW1SqMrypRXdgDJ5hjEojq9LveDBw==" workbookSaltValue="xK15uijiJ6p4s6kKc+5p6g==" workbookSpinCount="100000" lockStructure="1"/>
  <bookViews>
    <workbookView xWindow="-57720" yWindow="-120" windowWidth="29040" windowHeight="15840" xr2:uid="{00000000-000D-0000-FFFF-FFFF00000000}"/>
  </bookViews>
  <sheets>
    <sheet name="LinkCalculation_Estimated" sheetId="5" r:id="rId1"/>
    <sheet name="Insurance Cost" sheetId="6" state="hidden" r:id="rId2"/>
    <sheet name="States" sheetId="9" state="hidden" r:id="rId3"/>
  </sheets>
  <definedNames>
    <definedName name="AL">States!$B$2:$I$2</definedName>
    <definedName name="AR">States!$B$3</definedName>
    <definedName name="AZ">States!$B$4</definedName>
    <definedName name="CA">States!$B$5</definedName>
    <definedName name="CO">States!$B$6</definedName>
    <definedName name="CT">States!$B$7:$J$7</definedName>
    <definedName name="DE">States!$B$8:$E$8</definedName>
    <definedName name="FL">States!$B$9:$AG$9</definedName>
    <definedName name="GA">States!$B$10:$P$10</definedName>
    <definedName name="HI">States!$B$11</definedName>
    <definedName name="IA">States!$B$12</definedName>
    <definedName name="ID">States!$B$13</definedName>
    <definedName name="IL">States!$B$14</definedName>
    <definedName name="IN">States!$B$15</definedName>
    <definedName name="KS">States!$B$16</definedName>
    <definedName name="KY">States!$B$17</definedName>
    <definedName name="LA">States!$B$18:$AF$18</definedName>
    <definedName name="MA">States!$B$19</definedName>
    <definedName name="MD">States!$B$20:$R$20</definedName>
    <definedName name="ME">States!$B$21</definedName>
    <definedName name="MI">States!$B$22</definedName>
    <definedName name="MN">States!$B$23</definedName>
    <definedName name="MO">States!$B$24</definedName>
    <definedName name="MS">States!$B$25:$I$25</definedName>
    <definedName name="MT">States!$B$26</definedName>
    <definedName name="NC">States!$B$27:$AD$27</definedName>
    <definedName name="ND">States!$B$28</definedName>
    <definedName name="NE">States!$B$29</definedName>
    <definedName name="NH">States!$B$30:$G$30</definedName>
    <definedName name="NJ">States!$B$31:$J$31</definedName>
    <definedName name="NM">States!$B$32</definedName>
    <definedName name="NV">States!$B$33</definedName>
    <definedName name="NY">States!$B$34:$H$34</definedName>
    <definedName name="OH">States!$B$35</definedName>
    <definedName name="OK">States!$B$36</definedName>
    <definedName name="OR">States!$B$37</definedName>
    <definedName name="PA">States!$B$38</definedName>
    <definedName name="_xlnm.Print_Area" localSheetId="0">LinkCalculation_Estimated!$A$1:$S$65</definedName>
    <definedName name="RI">States!$B$39</definedName>
    <definedName name="SC">States!$B$40:$S$40</definedName>
    <definedName name="SD">States!$B$41</definedName>
    <definedName name="State">States!$B$1</definedName>
    <definedName name="States">States!$A$1:$A$50</definedName>
    <definedName name="TN">States!$B$42</definedName>
    <definedName name="TX">States!$B$43:$AD$43</definedName>
    <definedName name="UT">States!$B$44</definedName>
    <definedName name="VA">States!$B$45:$W$45</definedName>
    <definedName name="VT">States!$B$46</definedName>
    <definedName name="WA">States!$B$47</definedName>
    <definedName name="WI">States!$B$48</definedName>
    <definedName name="WV">States!$B$49</definedName>
    <definedName name="WY">States!$B$50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9" i="6" l="1"/>
  <c r="E154" i="6"/>
  <c r="E141" i="6"/>
  <c r="E192" i="6"/>
  <c r="E168" i="6"/>
  <c r="E148" i="6"/>
  <c r="E136" i="6"/>
  <c r="E129" i="6"/>
  <c r="E120" i="6"/>
  <c r="E106" i="6"/>
  <c r="E96" i="6"/>
  <c r="E76" i="6"/>
  <c r="E70" i="6"/>
  <c r="E59" i="6"/>
  <c r="E49" i="6"/>
  <c r="N42" i="5"/>
  <c r="J30" i="5"/>
  <c r="H30" i="5"/>
  <c r="F30" i="5"/>
  <c r="F34" i="5" s="1"/>
  <c r="E7" i="6"/>
  <c r="E3" i="6" l="1"/>
  <c r="P18" i="5" l="1"/>
  <c r="J45" i="5" l="1"/>
  <c r="H45" i="5"/>
  <c r="J44" i="5" l="1"/>
  <c r="J25" i="5"/>
  <c r="H25" i="5"/>
  <c r="P19" i="5" l="1"/>
  <c r="J40" i="5" l="1"/>
  <c r="AD62" i="5"/>
  <c r="AD18" i="5"/>
  <c r="J20" i="5"/>
  <c r="H20" i="5"/>
  <c r="F21" i="5"/>
  <c r="F44" i="5" s="1"/>
  <c r="F37" i="5"/>
  <c r="AG20" i="5" l="1"/>
  <c r="F31" i="5" s="1"/>
  <c r="N31" i="5" s="1"/>
  <c r="AD61" i="5"/>
  <c r="AD63" i="5" s="1"/>
  <c r="AD33" i="5"/>
  <c r="H21" i="5"/>
  <c r="K21" i="5" s="1"/>
  <c r="AD19" i="5"/>
  <c r="AD20" i="5" s="1"/>
  <c r="H37" i="5"/>
  <c r="F22" i="5"/>
  <c r="F27" i="5" s="1"/>
  <c r="F36" i="5" s="1"/>
  <c r="F41" i="5" s="1"/>
  <c r="AG61" i="5" l="1"/>
  <c r="AG33" i="5"/>
  <c r="AG18" i="5"/>
  <c r="AD21" i="5"/>
  <c r="AG19" i="5" s="1"/>
  <c r="AD64" i="5"/>
  <c r="AG62" i="5" s="1"/>
  <c r="J32" i="5" s="1"/>
  <c r="AG35" i="5"/>
  <c r="AG63" i="5"/>
  <c r="H22" i="5"/>
  <c r="H27" i="5" s="1"/>
  <c r="H36" i="5" s="1"/>
  <c r="H41" i="5" s="1"/>
  <c r="H44" i="5"/>
  <c r="N30" i="5"/>
  <c r="F28" i="5"/>
  <c r="AD34" i="5"/>
  <c r="AD35" i="5" s="1"/>
  <c r="H31" i="5"/>
  <c r="J31" i="5"/>
  <c r="J37" i="5"/>
  <c r="J22" i="5"/>
  <c r="J27" i="5" s="1"/>
  <c r="J36" i="5" s="1"/>
  <c r="J29" i="5" l="1"/>
  <c r="H29" i="5"/>
  <c r="N29" i="5"/>
  <c r="F29" i="5"/>
  <c r="N18" i="5"/>
  <c r="AD36" i="5"/>
  <c r="AG34" i="5" s="1"/>
  <c r="H32" i="5" s="1"/>
  <c r="J41" i="5"/>
  <c r="AD66" i="5"/>
  <c r="H28" i="5"/>
  <c r="AD40" i="5"/>
  <c r="J28" i="5"/>
  <c r="AD68" i="5"/>
  <c r="N32" i="5"/>
  <c r="J33" i="5" l="1"/>
  <c r="J48" i="5" s="1"/>
  <c r="H33" i="5"/>
  <c r="H48" i="5" s="1"/>
  <c r="M48" i="5"/>
  <c r="L48" i="5"/>
  <c r="AD38" i="5"/>
  <c r="N38" i="5"/>
  <c r="P39" i="5" s="1"/>
  <c r="F32" i="5"/>
  <c r="F33" i="5" s="1"/>
  <c r="J51" i="5" l="1"/>
  <c r="H51" i="5"/>
  <c r="F48" i="5"/>
  <c r="F51" i="5"/>
  <c r="N40" i="5"/>
  <c r="J43" i="5" l="1"/>
  <c r="J46" i="5" s="1"/>
  <c r="J49" i="5" s="1"/>
  <c r="H43" i="5"/>
  <c r="H46" i="5" s="1"/>
  <c r="H49" i="5" s="1"/>
  <c r="F43" i="5"/>
  <c r="F46" i="5" s="1"/>
  <c r="M45" i="5" l="1"/>
  <c r="H52" i="5"/>
  <c r="J52" i="5"/>
  <c r="M46" i="5"/>
  <c r="F49" i="5"/>
  <c r="F52" i="5" l="1"/>
  <c r="M4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Christina Johnson</author>
  </authors>
  <commentList>
    <comment ref="C9" authorId="0" shapeId="0" xr:uid="{12AE8017-0AA0-451A-81F2-0C8599EA183C}">
      <text>
        <r>
          <rPr>
            <b/>
            <sz val="9"/>
            <color indexed="81"/>
            <rFont val="Tahoma"/>
            <family val="2"/>
          </rPr>
          <t>Some counties may not be listed. Specific counties entail different HOI insurance rates.</t>
        </r>
      </text>
    </comment>
    <comment ref="N22" authorId="0" shapeId="0" xr:uid="{856283FE-3F9E-4CF0-983D-6A39328B1B96}">
      <text>
        <r>
          <rPr>
            <b/>
            <sz val="9"/>
            <color indexed="81"/>
            <rFont val="Tahoma"/>
            <family val="2"/>
          </rPr>
          <t xml:space="preserve">Estimate from title company. Recommend using First Title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 shapeId="0" xr:uid="{AE2E5011-EC06-4EFF-98D6-6EE510D547E7}">
      <text>
        <r>
          <rPr>
            <b/>
            <sz val="9"/>
            <color indexed="81"/>
            <rFont val="Tahoma"/>
            <family val="2"/>
          </rPr>
          <t>Enter Current LINK Rate today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0" authorId="0" shapeId="0" xr:uid="{613657CA-B783-4ED3-95C1-C94623A14BD8}">
      <text>
        <r>
          <rPr>
            <b/>
            <sz val="9"/>
            <color indexed="81"/>
            <rFont val="Tahoma"/>
            <family val="2"/>
          </rPr>
          <t>Make Certain these are accurate</t>
        </r>
      </text>
    </comment>
    <comment ref="C31" authorId="0" shapeId="0" xr:uid="{30005B4A-2D53-4A75-865A-4385EF6422A3}">
      <text>
        <r>
          <rPr>
            <b/>
            <sz val="9"/>
            <color indexed="81"/>
            <rFont val="Tahoma"/>
            <family val="2"/>
          </rPr>
          <t>Enter in average monthly property  taxes</t>
        </r>
      </text>
    </comment>
    <comment ref="M31" authorId="0" shapeId="0" xr:uid="{FB60FF64-86D4-4BDF-9CF5-DC1E4FFCB50C}">
      <text>
        <r>
          <rPr>
            <b/>
            <sz val="9"/>
            <color indexed="81"/>
            <rFont val="Tahoma"/>
            <family val="2"/>
          </rPr>
          <t>Make Certain these are accurate</t>
        </r>
      </text>
    </comment>
    <comment ref="M32" authorId="0" shapeId="0" xr:uid="{5160F665-BFE7-4CB5-A1CD-C5B5298CF5C5}">
      <text>
        <r>
          <rPr>
            <b/>
            <sz val="9"/>
            <color indexed="81"/>
            <rFont val="Tahoma"/>
            <family val="2"/>
          </rPr>
          <t>Make Certain these are accurate</t>
        </r>
      </text>
    </comment>
    <comment ref="N35" authorId="0" shapeId="0" xr:uid="{2C0B327E-D476-4393-883E-59B8EFDCBF3B}">
      <text>
        <r>
          <rPr>
            <b/>
            <sz val="9"/>
            <color indexed="81"/>
            <rFont val="Tahoma"/>
            <family val="2"/>
          </rPr>
          <t>Fill out the form by clicking on the link. Once you have the payment due at closing please enter here.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6" authorId="0" shapeId="0" xr:uid="{37595994-9F6A-42AF-8B82-8F4F0A562D1B}">
      <text>
        <r>
          <rPr>
            <b/>
            <sz val="9"/>
            <color indexed="81"/>
            <rFont val="Tahoma"/>
            <family val="2"/>
          </rPr>
          <t>How many days are between your closing day and the 1st of the following month?</t>
        </r>
      </text>
    </comment>
    <comment ref="F45" authorId="0" shapeId="0" xr:uid="{F3B43AAD-C342-47A9-8B35-579A6EF18A03}">
      <text>
        <r>
          <rPr>
            <b/>
            <sz val="9"/>
            <color indexed="81"/>
            <rFont val="Tahoma"/>
            <family val="2"/>
          </rPr>
          <t>Enter EMD here - this
will calculate EMD out of calculations</t>
        </r>
      </text>
    </comment>
  </commentList>
</comments>
</file>

<file path=xl/sharedStrings.xml><?xml version="1.0" encoding="utf-8"?>
<sst xmlns="http://schemas.openxmlformats.org/spreadsheetml/2006/main" count="1134" uniqueCount="425">
  <si>
    <t>LINK LOAN TERMS - CLOSING ESTIMATE</t>
  </si>
  <si>
    <t>Property Address</t>
  </si>
  <si>
    <t>Kent</t>
  </si>
  <si>
    <t>Link Borrower</t>
  </si>
  <si>
    <t>3.5% Down Payment Calculation - Hide this image</t>
  </si>
  <si>
    <t>Link Loan Number</t>
  </si>
  <si>
    <t xml:space="preserve">This Link Closing Estimate is not a Disclosure. This is for ESTIMATION purposes only. </t>
  </si>
  <si>
    <t>Complete Applicable Green Boxes</t>
  </si>
  <si>
    <t>Fee Worksheet Closing Cost Purchase (amounts based on 3.5%)</t>
  </si>
  <si>
    <t>Trio FHA Transaction Coordinator Fee</t>
  </si>
  <si>
    <t>First Scheduled ACH Payment Date</t>
  </si>
  <si>
    <t>LHFS Administration Fee</t>
  </si>
  <si>
    <r>
      <t>BPC %</t>
    </r>
    <r>
      <rPr>
        <vertAlign val="superscript"/>
        <sz val="10"/>
        <color rgb="FF000000"/>
        <rFont val="Times New Roman"/>
        <family val="1"/>
      </rPr>
      <t>3</t>
    </r>
  </si>
  <si>
    <t xml:space="preserve">Purchase Price </t>
  </si>
  <si>
    <t>HOI</t>
  </si>
  <si>
    <t>Estimated Link Home Loan Principal Amounts</t>
  </si>
  <si>
    <t>3.5% Down</t>
  </si>
  <si>
    <t>5% Down</t>
  </si>
  <si>
    <t>Custom Down</t>
  </si>
  <si>
    <t>Broker Processing Fee (Max 595)</t>
  </si>
  <si>
    <t>Down Payment</t>
  </si>
  <si>
    <t>MIP</t>
  </si>
  <si>
    <t>Purchase Price</t>
  </si>
  <si>
    <t>Appraisal Fee</t>
  </si>
  <si>
    <t>Base Loan Amount</t>
  </si>
  <si>
    <t>Prop Tax</t>
  </si>
  <si>
    <t>Homeownership Counseling (post-purchase)</t>
  </si>
  <si>
    <t>Total Loan Amount</t>
  </si>
  <si>
    <t>Link 1st Mortgage</t>
  </si>
  <si>
    <t>Lender Attorney Fee</t>
  </si>
  <si>
    <t>Title - Document Preparation</t>
  </si>
  <si>
    <t>Estimated Link Monthly Payment</t>
  </si>
  <si>
    <t>Cash to Close reflects correct Link amounts below:</t>
  </si>
  <si>
    <t>Title - Endorsements</t>
  </si>
  <si>
    <t>Title - Lenders Title Insurance</t>
  </si>
  <si>
    <t>Loan Term (Years)</t>
  </si>
  <si>
    <t>Title - Notary/Signer Fee</t>
  </si>
  <si>
    <t>Link Servicing Fee</t>
  </si>
  <si>
    <t>Title Settlement OR Closing Fee</t>
  </si>
  <si>
    <t>Principal &amp; Interest Payment</t>
  </si>
  <si>
    <t>Recording Fees</t>
  </si>
  <si>
    <t xml:space="preserve">HOI (12 Months) </t>
  </si>
  <si>
    <t>5.0 Down Payment Calculation - Hide this image</t>
  </si>
  <si>
    <r>
      <t xml:space="preserve">Property Taxes </t>
    </r>
    <r>
      <rPr>
        <sz val="8"/>
        <color rgb="FF000000"/>
        <rFont val="Times New Roman"/>
        <family val="1"/>
      </rPr>
      <t>(</t>
    </r>
    <r>
      <rPr>
        <b/>
        <u/>
        <sz val="8"/>
        <color rgb="FFFF0000"/>
        <rFont val="Times New Roman"/>
        <family val="1"/>
      </rPr>
      <t>OR</t>
    </r>
    <r>
      <rPr>
        <sz val="8"/>
        <color rgb="FF000000"/>
        <rFont val="Times New Roman"/>
        <family val="1"/>
      </rPr>
      <t xml:space="preserve"> override if tax amount is known)</t>
    </r>
  </si>
  <si>
    <t>Prepaid Int (days)</t>
  </si>
  <si>
    <t>Prop Taxes (mths)</t>
  </si>
  <si>
    <t>HOI Escrow(mths)</t>
  </si>
  <si>
    <t>Home Warranty</t>
  </si>
  <si>
    <t>Estimated Cash to Close</t>
  </si>
  <si>
    <t>Notary Fee</t>
  </si>
  <si>
    <r>
      <t xml:space="preserve">Prorated Link Servicing 
</t>
    </r>
    <r>
      <rPr>
        <sz val="8"/>
        <color rgb="FF000000"/>
        <rFont val="Times New Roman"/>
        <family val="1"/>
      </rPr>
      <t>(Enter days between closing &amp; 1st of following month)</t>
    </r>
  </si>
  <si>
    <t>HPP - Payment Protection Plan</t>
  </si>
  <si>
    <t>Link to PPP</t>
  </si>
  <si>
    <r>
      <t>Link Origination Fee</t>
    </r>
    <r>
      <rPr>
        <vertAlign val="superscript"/>
        <sz val="10"/>
        <color rgb="FF000000"/>
        <rFont val="Times New Roman"/>
        <family val="1"/>
      </rPr>
      <t>1</t>
    </r>
  </si>
  <si>
    <t>Additional Charges</t>
  </si>
  <si>
    <r>
      <t>Link Closing Fee</t>
    </r>
    <r>
      <rPr>
        <vertAlign val="superscript"/>
        <sz val="10"/>
        <color rgb="FF000000"/>
        <rFont val="Times New Roman"/>
        <family val="1"/>
      </rPr>
      <t>2</t>
    </r>
  </si>
  <si>
    <t>Seller Prorations</t>
  </si>
  <si>
    <t>Link Signing and Notary Costs</t>
  </si>
  <si>
    <r>
      <rPr>
        <b/>
        <u/>
        <sz val="10"/>
        <rFont val="Times New Roman"/>
        <family val="1"/>
      </rPr>
      <t>Estimated</t>
    </r>
    <r>
      <rPr>
        <b/>
        <sz val="10"/>
        <rFont val="Times New Roman"/>
        <family val="1"/>
      </rPr>
      <t xml:space="preserve"> FHA Total Closing Costs</t>
    </r>
  </si>
  <si>
    <t>Compensation</t>
  </si>
  <si>
    <t>HOA Servicing Fee (if applicable)</t>
  </si>
  <si>
    <t>Less Seller Credit</t>
  </si>
  <si>
    <r>
      <rPr>
        <b/>
        <u/>
        <sz val="10"/>
        <color rgb="FF000000"/>
        <rFont val="Times New Roman"/>
        <family val="1"/>
      </rPr>
      <t>Estimated</t>
    </r>
    <r>
      <rPr>
        <b/>
        <sz val="10"/>
        <color rgb="FF000000"/>
        <rFont val="Times New Roman"/>
        <family val="1"/>
      </rPr>
      <t xml:space="preserve"> Link Total Closing Cost </t>
    </r>
  </si>
  <si>
    <r>
      <rPr>
        <b/>
        <u/>
        <sz val="10"/>
        <rFont val="Times New Roman"/>
        <family val="1"/>
      </rPr>
      <t>Estimated</t>
    </r>
    <r>
      <rPr>
        <b/>
        <sz val="10"/>
        <rFont val="Times New Roman"/>
        <family val="1"/>
      </rPr>
      <t xml:space="preserve"> FHA Cash to Close </t>
    </r>
    <r>
      <rPr>
        <b/>
        <u/>
        <sz val="10"/>
        <color rgb="FFFF0000"/>
        <rFont val="Times New Roman"/>
        <family val="1"/>
      </rPr>
      <t>(Less Seller Credit)</t>
    </r>
  </si>
  <si>
    <t>Transaction's Current Seller Credit Percentage =</t>
  </si>
  <si>
    <t xml:space="preserve">Down Payment </t>
  </si>
  <si>
    <t>Total Customer Cash Required (% based on Purchase Price)</t>
  </si>
  <si>
    <t>Less EMD Amount</t>
  </si>
  <si>
    <r>
      <rPr>
        <b/>
        <u/>
        <sz val="10"/>
        <color rgb="FF000000"/>
        <rFont val="Times New Roman"/>
        <family val="1"/>
      </rPr>
      <t>Estimated</t>
    </r>
    <r>
      <rPr>
        <b/>
        <sz val="10"/>
        <color rgb="FF000000"/>
        <rFont val="Times New Roman"/>
        <family val="1"/>
      </rPr>
      <t xml:space="preserve"> Total FHA Cash to Close</t>
    </r>
  </si>
  <si>
    <t>Custom Amount Down</t>
  </si>
  <si>
    <r>
      <rPr>
        <b/>
        <u/>
        <sz val="10"/>
        <rFont val="Times New Roman"/>
        <family val="1"/>
      </rPr>
      <t>Estimated</t>
    </r>
    <r>
      <rPr>
        <b/>
        <sz val="10"/>
        <rFont val="Times New Roman"/>
        <family val="1"/>
      </rPr>
      <t xml:space="preserve"> First Month's Link Payment </t>
    </r>
  </si>
  <si>
    <r>
      <rPr>
        <b/>
        <u/>
        <sz val="10"/>
        <rFont val="Times New Roman"/>
        <family val="1"/>
      </rPr>
      <t>Estimated</t>
    </r>
    <r>
      <rPr>
        <b/>
        <sz val="10"/>
        <rFont val="Times New Roman"/>
        <family val="1"/>
      </rPr>
      <t xml:space="preserve"> Total Cash Required at Link Loan Signing:</t>
    </r>
  </si>
  <si>
    <t>+</t>
  </si>
  <si>
    <r>
      <t xml:space="preserve">1 Payment in Liquid </t>
    </r>
    <r>
      <rPr>
        <b/>
        <u/>
        <sz val="10"/>
        <rFont val="Times New Roman"/>
        <family val="1"/>
      </rPr>
      <t>Reserves</t>
    </r>
    <r>
      <rPr>
        <b/>
        <sz val="10"/>
        <rFont val="Times New Roman"/>
        <family val="1"/>
      </rPr>
      <t xml:space="preserve"> Required:</t>
    </r>
  </si>
  <si>
    <r>
      <rPr>
        <b/>
        <u/>
        <sz val="10"/>
        <rFont val="Times New Roman"/>
        <family val="1"/>
      </rPr>
      <t>Estimated</t>
    </r>
    <r>
      <rPr>
        <b/>
        <sz val="10"/>
        <rFont val="Times New Roman"/>
        <family val="1"/>
      </rPr>
      <t xml:space="preserve"> Funds Required at approval:</t>
    </r>
  </si>
  <si>
    <t>1. 0.75% of the purchase price​
2. If not included in the closing costs​
3. BPC Based on FHA 1st Mortgage with MIP</t>
  </si>
  <si>
    <t>Custom Down Payment Calculation - Hide this image</t>
  </si>
  <si>
    <t>2023 - 2024 property rates effective 12/13/23</t>
  </si>
  <si>
    <t>max limit per property $750,000</t>
  </si>
  <si>
    <t>$10,000 per occ. AOP deductible</t>
  </si>
  <si>
    <t>Insurance Calculation #:</t>
  </si>
  <si>
    <t>2% wind/hail deductible</t>
  </si>
  <si>
    <t>3% wind/hail ded. Tier 1 &amp; 2 for AL, FL, MS, TX</t>
  </si>
  <si>
    <t>Non-coastal state rates</t>
  </si>
  <si>
    <t>Function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</si>
  <si>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</si>
  <si>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</si>
  <si>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</si>
  <si>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</si>
  <si>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</si>
  <si>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</si>
  <si>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</si>
  <si>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</si>
  <si>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</si>
  <si>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</si>
  <si>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</si>
  <si>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</si>
  <si>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</si>
  <si>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</si>
  <si>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</si>
  <si>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</si>
  <si>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</si>
  <si>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</si>
  <si>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</si>
  <si>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</si>
  <si>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</si>
  <si>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</si>
  <si>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</si>
  <si>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</si>
  <si>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MAINE</t>
  </si>
  <si>
    <t>ME</t>
  </si>
  <si>
    <t>MASSACHUSETTS</t>
  </si>
  <si>
    <t>MA</t>
  </si>
  <si>
    <t>MICHIGAN</t>
  </si>
  <si>
    <t>MI</t>
  </si>
  <si>
    <t xml:space="preserve">       MICHIGAN - WAYNE CO. ONLY</t>
  </si>
  <si>
    <t>MINNESOTA</t>
  </si>
  <si>
    <t>MN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</si>
  <si>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</si>
  <si>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</si>
  <si>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</si>
  <si>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</si>
  <si>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</si>
  <si>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</si>
  <si>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</si>
  <si>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</si>
  <si>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MEXICO</t>
  </si>
  <si>
    <t>NM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</si>
  <si>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</si>
  <si>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</si>
  <si>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</si>
  <si>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</si>
  <si>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</si>
  <si>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</si>
  <si>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</si>
  <si>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</si>
  <si>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</si>
  <si>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</si>
  <si>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 xml:space="preserve">       PENNSYLVANIA - METRO PHLY ONLY</t>
  </si>
  <si>
    <t>RHODE ISLAND</t>
  </si>
  <si>
    <t>RI</t>
  </si>
  <si>
    <t>SOUTH DAKOTA</t>
  </si>
  <si>
    <t>SD</t>
  </si>
  <si>
    <t xml:space="preserve">TENNESEE </t>
  </si>
  <si>
    <t>TN</t>
  </si>
  <si>
    <t>UTAH</t>
  </si>
  <si>
    <t>UT</t>
  </si>
  <si>
    <t>VERMONT</t>
  </si>
  <si>
    <t>VT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</si>
  <si>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</si>
  <si>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</si>
  <si>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</si>
  <si>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</si>
  <si>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</si>
  <si>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</si>
  <si>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</si>
  <si>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</si>
  <si>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COASTAL STATES WITH SPLIT RATES</t>
  </si>
  <si>
    <t>ALABAMA</t>
  </si>
  <si>
    <t>AL</t>
  </si>
  <si>
    <t>FUNCTION</t>
  </si>
  <si>
    <t>Tier 1</t>
  </si>
  <si>
    <t>Baldwin</t>
  </si>
  <si>
    <t>Mobile</t>
  </si>
  <si>
    <t>Tier 2</t>
  </si>
  <si>
    <t>Covington</t>
  </si>
  <si>
    <t>Escamia</t>
  </si>
  <si>
    <t>Geneva</t>
  </si>
  <si>
    <t xml:space="preserve">Houston </t>
  </si>
  <si>
    <t>Washington</t>
  </si>
  <si>
    <t>CONNECTICUT</t>
  </si>
  <si>
    <t>CT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</si>
  <si>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</si>
  <si>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</si>
  <si>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</si>
  <si>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</si>
  <si>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</si>
  <si>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</si>
  <si>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</si>
  <si>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</si>
  <si>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DELAWARE</t>
  </si>
  <si>
    <t>DE</t>
  </si>
  <si>
    <t>New Castle</t>
  </si>
  <si>
    <t>Sussex</t>
  </si>
  <si>
    <t>FLORIDA</t>
  </si>
  <si>
    <t>FL</t>
  </si>
  <si>
    <t>Miami-Dade</t>
  </si>
  <si>
    <t>Broward</t>
  </si>
  <si>
    <t>Palm Beach</t>
  </si>
  <si>
    <t>Monroe</t>
  </si>
  <si>
    <t>Bay</t>
  </si>
  <si>
    <t>Hernando</t>
  </si>
  <si>
    <t>St. Lucie</t>
  </si>
  <si>
    <t>Brevard</t>
  </si>
  <si>
    <t>Hillsborough</t>
  </si>
  <si>
    <t>Santa Rosa</t>
  </si>
  <si>
    <t>Indian River</t>
  </si>
  <si>
    <t>Sarasota</t>
  </si>
  <si>
    <t>Charlotte</t>
  </si>
  <si>
    <t>Jefferson</t>
  </si>
  <si>
    <t>Taylor</t>
  </si>
  <si>
    <t>Citrus</t>
  </si>
  <si>
    <t>Lee</t>
  </si>
  <si>
    <t>Volusia</t>
  </si>
  <si>
    <t>Collier</t>
  </si>
  <si>
    <t>Levy</t>
  </si>
  <si>
    <t>Wakulla</t>
  </si>
  <si>
    <t>Dade</t>
  </si>
  <si>
    <t>Manateee</t>
  </si>
  <si>
    <t>Walton</t>
  </si>
  <si>
    <t>Dixie</t>
  </si>
  <si>
    <t>Martin</t>
  </si>
  <si>
    <t>Duval</t>
  </si>
  <si>
    <t>Nassau</t>
  </si>
  <si>
    <t>Escambia</t>
  </si>
  <si>
    <t>Okaloosa</t>
  </si>
  <si>
    <t>Flagler</t>
  </si>
  <si>
    <t>Pasco</t>
  </si>
  <si>
    <t>Franklin</t>
  </si>
  <si>
    <t>Pinellas</t>
  </si>
  <si>
    <t>Gulf</t>
  </si>
  <si>
    <t>St. Johns</t>
  </si>
  <si>
    <t>GEORGIA</t>
  </si>
  <si>
    <t>GA</t>
  </si>
  <si>
    <t>Camden</t>
  </si>
  <si>
    <t>Glynn</t>
  </si>
  <si>
    <t>McIntosh</t>
  </si>
  <si>
    <t>Chatham</t>
  </si>
  <si>
    <t>Liberty</t>
  </si>
  <si>
    <t>Brantley</t>
  </si>
  <si>
    <t>Evans</t>
  </si>
  <si>
    <t>Bryan</t>
  </si>
  <si>
    <t>Long</t>
  </si>
  <si>
    <t>Bulloch</t>
  </si>
  <si>
    <t>Thomas</t>
  </si>
  <si>
    <t>Charlton</t>
  </si>
  <si>
    <t>Wayne</t>
  </si>
  <si>
    <t xml:space="preserve">Effingham </t>
  </si>
  <si>
    <t>LOUISIANA</t>
  </si>
  <si>
    <t>LA</t>
  </si>
  <si>
    <t>Acadia</t>
  </si>
  <si>
    <t>Lafayette</t>
  </si>
  <si>
    <t>St. Martin</t>
  </si>
  <si>
    <t>Ascension</t>
  </si>
  <si>
    <t>Lafourche</t>
  </si>
  <si>
    <t>St. Mary</t>
  </si>
  <si>
    <t>Assumption</t>
  </si>
  <si>
    <t>Livingston</t>
  </si>
  <si>
    <t>St. Tammany</t>
  </si>
  <si>
    <t>Calcasieu</t>
  </si>
  <si>
    <t>Orleans</t>
  </si>
  <si>
    <t>Terrebone</t>
  </si>
  <si>
    <t>Cameron</t>
  </si>
  <si>
    <t>Plaquemines</t>
  </si>
  <si>
    <t>Vermillion</t>
  </si>
  <si>
    <t>Iberia</t>
  </si>
  <si>
    <t>St. Bernard</t>
  </si>
  <si>
    <t>West Baton Rouge</t>
  </si>
  <si>
    <t>Iberville</t>
  </si>
  <si>
    <t>St. Charles</t>
  </si>
  <si>
    <t>St. James</t>
  </si>
  <si>
    <t>Jefferson Davis</t>
  </si>
  <si>
    <t>St. John the Baptist</t>
  </si>
  <si>
    <t>East Baton Rouge</t>
  </si>
  <si>
    <t>St. Helena</t>
  </si>
  <si>
    <t>Pointe Coupee</t>
  </si>
  <si>
    <t>Tangipahoa</t>
  </si>
  <si>
    <t>West Feliciana</t>
  </si>
  <si>
    <t>MARYLAND</t>
  </si>
  <si>
    <t>MD</t>
  </si>
  <si>
    <t>Anne Arundel</t>
  </si>
  <si>
    <t>Dorchester</t>
  </si>
  <si>
    <t>St. Mary's</t>
  </si>
  <si>
    <t>Baltimore</t>
  </si>
  <si>
    <t>Somerset</t>
  </si>
  <si>
    <t>Baltimore City</t>
  </si>
  <si>
    <t>Talbot</t>
  </si>
  <si>
    <t>Calvert</t>
  </si>
  <si>
    <t>Prince George's</t>
  </si>
  <si>
    <t>Wicomico</t>
  </si>
  <si>
    <t>Caroline</t>
  </si>
  <si>
    <t>Queen Anne's</t>
  </si>
  <si>
    <t>Worcester</t>
  </si>
  <si>
    <t>Cecil</t>
  </si>
  <si>
    <t>MISSISSIPPI</t>
  </si>
  <si>
    <t>MS</t>
  </si>
  <si>
    <t>George</t>
  </si>
  <si>
    <t>Jackson</t>
  </si>
  <si>
    <t>Hancock</t>
  </si>
  <si>
    <t>Pearl River</t>
  </si>
  <si>
    <t>Harrison</t>
  </si>
  <si>
    <t>Stone</t>
  </si>
  <si>
    <t>Greene</t>
  </si>
  <si>
    <t>NEW HAMPSHIRE</t>
  </si>
  <si>
    <t>NH</t>
  </si>
  <si>
    <t>Carroll</t>
  </si>
  <si>
    <t>Merrimack</t>
  </si>
  <si>
    <t>Strafford</t>
  </si>
  <si>
    <t>Rockingham</t>
  </si>
  <si>
    <t xml:space="preserve">NEW JERSEY </t>
  </si>
  <si>
    <t>NJ</t>
  </si>
  <si>
    <t>Atlantic</t>
  </si>
  <si>
    <t>Essex</t>
  </si>
  <si>
    <t>Ocean</t>
  </si>
  <si>
    <t>Bergen</t>
  </si>
  <si>
    <t>Hudson</t>
  </si>
  <si>
    <t>Union</t>
  </si>
  <si>
    <t>Burlington</t>
  </si>
  <si>
    <t>Cape May</t>
  </si>
  <si>
    <t>Monmouth</t>
  </si>
  <si>
    <t>NEW YORK</t>
  </si>
  <si>
    <t>NY</t>
  </si>
  <si>
    <t>Bronx</t>
  </si>
  <si>
    <t>Queens</t>
  </si>
  <si>
    <t>Suffolk</t>
  </si>
  <si>
    <t>Kings</t>
  </si>
  <si>
    <t>Richmond</t>
  </si>
  <si>
    <t>Westchester</t>
  </si>
  <si>
    <t>Rockland</t>
  </si>
  <si>
    <t>NORTH CAROLINA</t>
  </si>
  <si>
    <t>NC</t>
  </si>
  <si>
    <t>Beaufort</t>
  </si>
  <si>
    <t>Dare</t>
  </si>
  <si>
    <t>Pender</t>
  </si>
  <si>
    <t>Brunswick</t>
  </si>
  <si>
    <t>Hyde</t>
  </si>
  <si>
    <t>Perquimans</t>
  </si>
  <si>
    <t>Jones</t>
  </si>
  <si>
    <t>Tyrell</t>
  </si>
  <si>
    <t>Cartaret</t>
  </si>
  <si>
    <t>New Hanover</t>
  </si>
  <si>
    <t>Chowan</t>
  </si>
  <si>
    <t>Onslow</t>
  </si>
  <si>
    <t>Craven</t>
  </si>
  <si>
    <t>Pamlico</t>
  </si>
  <si>
    <t>Currituck</t>
  </si>
  <si>
    <t>Pasquotank</t>
  </si>
  <si>
    <t>Bertie</t>
  </si>
  <si>
    <t>Hertford</t>
  </si>
  <si>
    <t>Robeson</t>
  </si>
  <si>
    <t>Bladen</t>
  </si>
  <si>
    <t>Lenoir</t>
  </si>
  <si>
    <t>Sampson</t>
  </si>
  <si>
    <t>Columbus</t>
  </si>
  <si>
    <t>Duplin</t>
  </si>
  <si>
    <t>Pitt</t>
  </si>
  <si>
    <t>SOUTH CAROLINA</t>
  </si>
  <si>
    <t>SC</t>
  </si>
  <si>
    <t>Colleton</t>
  </si>
  <si>
    <t>Horry</t>
  </si>
  <si>
    <t>Charleston</t>
  </si>
  <si>
    <t>Georgetown</t>
  </si>
  <si>
    <t>Allendale</t>
  </si>
  <si>
    <t>Florence</t>
  </si>
  <si>
    <t>Bamberg</t>
  </si>
  <si>
    <t>Hampton</t>
  </si>
  <si>
    <t>Berkeley</t>
  </si>
  <si>
    <t>Jasper</t>
  </si>
  <si>
    <t>Clarendon</t>
  </si>
  <si>
    <t>Marion</t>
  </si>
  <si>
    <t>Dillon</t>
  </si>
  <si>
    <t>Orangeburg</t>
  </si>
  <si>
    <t>Williamsburg</t>
  </si>
  <si>
    <t>TEXAS</t>
  </si>
  <si>
    <t>TX</t>
  </si>
  <si>
    <t>Aransas</t>
  </si>
  <si>
    <t>Galveston</t>
  </si>
  <si>
    <t>Matgorda</t>
  </si>
  <si>
    <t>Brazoria</t>
  </si>
  <si>
    <t>Harris</t>
  </si>
  <si>
    <t>Nueces</t>
  </si>
  <si>
    <t>Calhoun</t>
  </si>
  <si>
    <t>Refugio</t>
  </si>
  <si>
    <t>Kennedy</t>
  </si>
  <si>
    <t>San Patricio</t>
  </si>
  <si>
    <t>Chambers</t>
  </si>
  <si>
    <t>Kleberg</t>
  </si>
  <si>
    <t>Willacy</t>
  </si>
  <si>
    <t>Bee</t>
  </si>
  <si>
    <t>Hidalgo</t>
  </si>
  <si>
    <t>Orange</t>
  </si>
  <si>
    <t>Brooks</t>
  </si>
  <si>
    <t>Victoria</t>
  </si>
  <si>
    <t>Fort Bend</t>
  </si>
  <si>
    <t>Jim Wells</t>
  </si>
  <si>
    <t>Wharton</t>
  </si>
  <si>
    <t>Goliad</t>
  </si>
  <si>
    <t>Hardin</t>
  </si>
  <si>
    <t>Live Oak</t>
  </si>
  <si>
    <t>VIRGINIA</t>
  </si>
  <si>
    <t>Accomack</t>
  </si>
  <si>
    <t>King and Queen</t>
  </si>
  <si>
    <t>Northampton</t>
  </si>
  <si>
    <t>Arlington</t>
  </si>
  <si>
    <t>King George</t>
  </si>
  <si>
    <t>Prince William</t>
  </si>
  <si>
    <t>King William</t>
  </si>
  <si>
    <t>Fairfax</t>
  </si>
  <si>
    <t>Lancaster</t>
  </si>
  <si>
    <t>Gloucester</t>
  </si>
  <si>
    <t>Mathews</t>
  </si>
  <si>
    <t>Surry</t>
  </si>
  <si>
    <t>Isle of Wright</t>
  </si>
  <si>
    <t>Westmoreland</t>
  </si>
  <si>
    <t>James City</t>
  </si>
  <si>
    <t>New Kent</t>
  </si>
  <si>
    <t>York</t>
  </si>
  <si>
    <t>VA</t>
  </si>
  <si>
    <t>PENNSYLVANIA - METRO PHLY ONLY</t>
  </si>
  <si>
    <t>MICHIGAN - WAYNE CO. ONLY</t>
  </si>
  <si>
    <t>All Counties</t>
  </si>
  <si>
    <t>All other counties</t>
  </si>
  <si>
    <t>All other parishes</t>
  </si>
  <si>
    <t>All other areas</t>
  </si>
  <si>
    <t>HPP - Payment Protection Plan (monthly payment)</t>
  </si>
  <si>
    <t>Interest Rate (Enter LINK Rate)</t>
  </si>
  <si>
    <t>First year collected at closing</t>
  </si>
  <si>
    <t>State</t>
  </si>
  <si>
    <t>Select County and State</t>
  </si>
  <si>
    <t>Select State and applicable County listed for HOI Pricing</t>
  </si>
  <si>
    <t>Enter Subject Address</t>
  </si>
  <si>
    <t>Enter City</t>
  </si>
  <si>
    <t>Enter Zip</t>
  </si>
  <si>
    <t>Enter Link Customer Name</t>
  </si>
  <si>
    <t>All Other Parishes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</si>
</sst>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\$#,##0.00;[Red]\$#,##0.00"/>
    <numFmt numFmtId="166" formatCode="0.000%"/>
    <numFmt numFmtId="167" formatCode="&quot;$&quot;#,##0.00"/>
  </numFmts>
  <fonts count="38" x14ac:knownFonts="1">
    <font>
      <sz val="10"/>
      <color rgb="FF000000"/>
      <name val="Times New Roman"/>
      <charset val="204"/>
    </font>
    <font>
      <b/>
      <u/>
      <sz val="9.5"/>
      <name val="Times New Roman"/>
      <family val="1"/>
    </font>
    <font>
      <b/>
      <i/>
      <sz val="9.5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9.5"/>
      <color rgb="FF000000"/>
      <name val="Times New Roman"/>
      <family val="1"/>
    </font>
    <font>
      <b/>
      <sz val="10"/>
      <name val="Times New Roman"/>
      <family val="1"/>
    </font>
    <font>
      <sz val="9.5"/>
      <color rgb="FFFF0000"/>
      <name val="Times New Roman"/>
      <family val="1"/>
    </font>
    <font>
      <sz val="10"/>
      <color theme="0"/>
      <name val="Times New Roman"/>
      <family val="1"/>
    </font>
    <font>
      <b/>
      <u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1"/>
      <name val="Times New Roman"/>
      <family val="1"/>
    </font>
    <font>
      <b/>
      <sz val="12"/>
      <color rgb="FF000000"/>
      <name val="Times New Roman"/>
      <family val="1"/>
    </font>
    <font>
      <strike/>
      <sz val="9.5"/>
      <color theme="0"/>
      <name val="Times New Roman"/>
      <family val="1"/>
    </font>
    <font>
      <sz val="8"/>
      <color rgb="FF000000"/>
      <name val="Times New Roman"/>
      <family val="1"/>
    </font>
    <font>
      <b/>
      <u/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u/>
      <sz val="10"/>
      <color theme="10"/>
      <name val="Times New Roman"/>
      <family val="1"/>
    </font>
    <font>
      <b/>
      <sz val="11"/>
      <color rgb="FFFF0000"/>
      <name val="Times New Roman"/>
      <family val="1"/>
    </font>
    <font>
      <b/>
      <u/>
      <sz val="10"/>
      <name val="Times New Roman"/>
      <family val="1"/>
    </font>
    <font>
      <b/>
      <u/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00"/>
      <name val="Times New Roman"/>
      <family val="1"/>
    </font>
    <font>
      <b/>
      <sz val="11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3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0" fontId="4" fillId="0" borderId="0"/>
  </cellStyleXfs>
  <cellXfs count="267">
    <xf numFmtId="0" fontId="0" fillId="0" borderId="0" xfId="0" applyAlignment="1">
      <alignment horizontal="left" vertical="top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10" fontId="12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8" fontId="4" fillId="2" borderId="0" xfId="0" applyNumberFormat="1" applyFont="1" applyFill="1" applyAlignment="1">
      <alignment horizontal="center" vertical="center" wrapText="1"/>
    </xf>
    <xf numFmtId="167" fontId="4" fillId="2" borderId="0" xfId="0" applyNumberFormat="1" applyFont="1" applyFill="1" applyAlignment="1">
      <alignment horizontal="right" vertical="center" wrapText="1"/>
    </xf>
    <xf numFmtId="167" fontId="4" fillId="2" borderId="0" xfId="0" applyNumberFormat="1" applyFont="1" applyFill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8" fontId="4" fillId="2" borderId="1" xfId="0" applyNumberFormat="1" applyFont="1" applyFill="1" applyBorder="1" applyAlignment="1">
      <alignment horizontal="right" vertical="center"/>
    </xf>
    <xf numFmtId="8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 wrapText="1"/>
    </xf>
    <xf numFmtId="1" fontId="9" fillId="2" borderId="0" xfId="0" applyNumberFormat="1" applyFont="1" applyFill="1" applyAlignment="1">
      <alignment vertical="center" shrinkToFi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/>
    </xf>
    <xf numFmtId="164" fontId="9" fillId="2" borderId="0" xfId="0" applyNumberFormat="1" applyFont="1" applyFill="1" applyAlignment="1">
      <alignment vertical="center" shrinkToFit="1"/>
    </xf>
    <xf numFmtId="0" fontId="4" fillId="2" borderId="17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vertical="center" shrinkToFit="1"/>
    </xf>
    <xf numFmtId="8" fontId="4" fillId="3" borderId="1" xfId="0" applyNumberFormat="1" applyFont="1" applyFill="1" applyBorder="1" applyAlignment="1" applyProtection="1">
      <alignment horizontal="right" vertical="center" shrinkToFit="1"/>
      <protection locked="0"/>
    </xf>
    <xf numFmtId="8" fontId="4" fillId="2" borderId="1" xfId="0" applyNumberFormat="1" applyFont="1" applyFill="1" applyBorder="1" applyAlignment="1">
      <alignment vertical="center" shrinkToFit="1"/>
    </xf>
    <xf numFmtId="165" fontId="3" fillId="0" borderId="0" xfId="0" applyNumberFormat="1" applyFont="1" applyAlignment="1">
      <alignment vertical="center" shrinkToFit="1"/>
    </xf>
    <xf numFmtId="38" fontId="4" fillId="2" borderId="1" xfId="0" applyNumberFormat="1" applyFont="1" applyFill="1" applyBorder="1" applyAlignment="1">
      <alignment vertical="center" shrinkToFit="1"/>
    </xf>
    <xf numFmtId="8" fontId="10" fillId="0" borderId="19" xfId="0" applyNumberFormat="1" applyFont="1" applyBorder="1" applyAlignment="1">
      <alignment vertical="center" shrinkToFit="1"/>
    </xf>
    <xf numFmtId="8" fontId="3" fillId="3" borderId="1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8" fontId="4" fillId="3" borderId="1" xfId="0" applyNumberFormat="1" applyFont="1" applyFill="1" applyBorder="1" applyAlignment="1" applyProtection="1">
      <alignment vertical="center" shrinkToFit="1"/>
      <protection locked="0"/>
    </xf>
    <xf numFmtId="8" fontId="4" fillId="2" borderId="1" xfId="0" applyNumberFormat="1" applyFont="1" applyFill="1" applyBorder="1" applyAlignment="1">
      <alignment horizontal="right" vertical="center" shrinkToFit="1"/>
    </xf>
    <xf numFmtId="8" fontId="4" fillId="2" borderId="0" xfId="0" applyNumberFormat="1" applyFont="1" applyFill="1" applyAlignment="1">
      <alignment horizontal="righ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8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167" fontId="4" fillId="2" borderId="8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8" fontId="3" fillId="2" borderId="1" xfId="0" applyNumberFormat="1" applyFont="1" applyFill="1" applyBorder="1" applyAlignment="1">
      <alignment vertical="center" shrinkToFit="1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167" fontId="14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12" fillId="2" borderId="0" xfId="0" applyFont="1" applyFill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67" fontId="12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167" fontId="6" fillId="2" borderId="0" xfId="0" applyNumberFormat="1" applyFont="1" applyFill="1" applyAlignment="1">
      <alignment horizontal="right" vertical="center"/>
    </xf>
    <xf numFmtId="8" fontId="7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8" fontId="10" fillId="0" borderId="0" xfId="0" applyNumberFormat="1" applyFont="1" applyAlignment="1">
      <alignment horizontal="center" vertical="center" shrinkToFit="1"/>
    </xf>
    <xf numFmtId="8" fontId="10" fillId="2" borderId="0" xfId="0" applyNumberFormat="1" applyFont="1" applyFill="1" applyAlignment="1">
      <alignment horizontal="center" vertical="center" shrinkToFit="1"/>
    </xf>
    <xf numFmtId="0" fontId="10" fillId="2" borderId="20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right" vertical="center" wrapText="1"/>
    </xf>
    <xf numFmtId="0" fontId="23" fillId="2" borderId="0" xfId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1" fontId="19" fillId="2" borderId="0" xfId="0" applyNumberFormat="1" applyFont="1" applyFill="1" applyAlignment="1">
      <alignment vertical="center" shrinkToFit="1"/>
    </xf>
    <xf numFmtId="166" fontId="4" fillId="2" borderId="1" xfId="0" applyNumberFormat="1" applyFont="1" applyFill="1" applyBorder="1" applyAlignment="1">
      <alignment horizontal="right" vertical="center" shrinkToFit="1"/>
    </xf>
    <xf numFmtId="10" fontId="12" fillId="2" borderId="0" xfId="0" applyNumberFormat="1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right" vertical="center"/>
      <protection locked="0"/>
    </xf>
    <xf numFmtId="166" fontId="4" fillId="4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left" vertical="center"/>
    </xf>
    <xf numFmtId="8" fontId="4" fillId="0" borderId="1" xfId="0" applyNumberFormat="1" applyFont="1" applyBorder="1" applyAlignment="1">
      <alignment vertical="center" shrinkToFit="1"/>
    </xf>
    <xf numFmtId="8" fontId="7" fillId="0" borderId="23" xfId="0" applyNumberFormat="1" applyFont="1" applyBorder="1" applyAlignment="1">
      <alignment vertical="center" shrinkToFit="1"/>
    </xf>
    <xf numFmtId="0" fontId="7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8" fontId="3" fillId="3" borderId="1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left" vertical="center"/>
    </xf>
    <xf numFmtId="8" fontId="7" fillId="2" borderId="1" xfId="0" applyNumberFormat="1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left" vertical="center" wrapText="1"/>
    </xf>
    <xf numFmtId="10" fontId="22" fillId="2" borderId="0" xfId="0" applyNumberFormat="1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0" fontId="14" fillId="2" borderId="18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vertical="center" wrapText="1"/>
    </xf>
    <xf numFmtId="10" fontId="14" fillId="2" borderId="7" xfId="0" applyNumberFormat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right" vertical="center" wrapText="1" indent="1"/>
    </xf>
    <xf numFmtId="0" fontId="10" fillId="2" borderId="7" xfId="0" applyFont="1" applyFill="1" applyBorder="1" applyAlignment="1">
      <alignment horizontal="right" vertical="center" inden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2" fillId="0" borderId="0" xfId="0" applyFont="1"/>
    <xf numFmtId="0" fontId="0" fillId="8" borderId="0" xfId="0" applyFill="1" applyAlignment="1">
      <alignment horizontal="left"/>
    </xf>
    <xf numFmtId="0" fontId="0" fillId="8" borderId="0" xfId="0" applyFill="1" applyAlignment="1">
      <alignment horizontal="center"/>
    </xf>
    <xf numFmtId="44" fontId="0" fillId="8" borderId="0" xfId="2" applyFont="1" applyFill="1" applyBorder="1" applyAlignment="1">
      <alignment horizontal="center"/>
    </xf>
    <xf numFmtId="0" fontId="0" fillId="0" borderId="0" xfId="0"/>
    <xf numFmtId="0" fontId="0" fillId="9" borderId="0" xfId="0" applyFill="1"/>
    <xf numFmtId="44" fontId="0" fillId="9" borderId="0" xfId="2" applyFont="1" applyFill="1"/>
    <xf numFmtId="0" fontId="0" fillId="8" borderId="0" xfId="0" applyFill="1"/>
    <xf numFmtId="44" fontId="0" fillId="8" borderId="0" xfId="2" applyFont="1" applyFill="1"/>
    <xf numFmtId="8" fontId="0" fillId="10" borderId="0" xfId="0" applyNumberFormat="1" applyFill="1" applyAlignment="1">
      <alignment horizontal="center" vertical="center"/>
    </xf>
    <xf numFmtId="0" fontId="0" fillId="10" borderId="0" xfId="0" applyFill="1"/>
    <xf numFmtId="8" fontId="0" fillId="7" borderId="0" xfId="0" applyNumberFormat="1" applyFill="1" applyAlignment="1">
      <alignment horizontal="center" vertical="center"/>
    </xf>
    <xf numFmtId="0" fontId="0" fillId="7" borderId="0" xfId="0" applyFill="1"/>
    <xf numFmtId="8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8" fontId="0" fillId="8" borderId="0" xfId="0" applyNumberFormat="1" applyFill="1" applyAlignment="1">
      <alignment horizontal="left" vertical="center"/>
    </xf>
    <xf numFmtId="8" fontId="0" fillId="7" borderId="0" xfId="0" applyNumberFormat="1" applyFill="1" applyAlignment="1">
      <alignment horizontal="left" vertical="center"/>
    </xf>
    <xf numFmtId="8" fontId="0" fillId="7" borderId="0" xfId="0" applyNumberFormat="1" applyFill="1" applyAlignment="1">
      <alignment horizontal="center"/>
    </xf>
    <xf numFmtId="8" fontId="0" fillId="5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8" fontId="0" fillId="5" borderId="0" xfId="0" applyNumberFormat="1" applyFill="1" applyAlignment="1">
      <alignment horizontal="center"/>
    </xf>
    <xf numFmtId="8" fontId="0" fillId="0" borderId="0" xfId="0" applyNumberFormat="1" applyAlignment="1">
      <alignment horizontal="center"/>
    </xf>
    <xf numFmtId="0" fontId="0" fillId="10" borderId="0" xfId="0" applyFill="1" applyAlignment="1">
      <alignment horizontal="center"/>
    </xf>
    <xf numFmtId="8" fontId="0" fillId="8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0" fillId="0" borderId="0" xfId="0" applyAlignment="1">
      <alignment horizontal="left"/>
    </xf>
    <xf numFmtId="8" fontId="0" fillId="0" borderId="0" xfId="0" applyNumberFormat="1" applyAlignment="1">
      <alignment horizontal="left"/>
    </xf>
    <xf numFmtId="0" fontId="0" fillId="5" borderId="0" xfId="0" applyFill="1"/>
    <xf numFmtId="8" fontId="0" fillId="8" borderId="0" xfId="0" applyNumberFormat="1" applyFill="1" applyAlignment="1">
      <alignment horizontal="center"/>
    </xf>
    <xf numFmtId="44" fontId="0" fillId="0" borderId="0" xfId="2" applyFont="1"/>
    <xf numFmtId="0" fontId="4" fillId="0" borderId="0" xfId="0" applyFont="1"/>
    <xf numFmtId="167" fontId="14" fillId="2" borderId="3" xfId="0" applyNumberFormat="1" applyFont="1" applyFill="1" applyBorder="1" applyAlignment="1">
      <alignment horizontal="right" vertical="center"/>
    </xf>
    <xf numFmtId="8" fontId="0" fillId="7" borderId="0" xfId="0" applyNumberFormat="1" applyFill="1" applyAlignment="1">
      <alignment vertical="center"/>
    </xf>
    <xf numFmtId="2" fontId="0" fillId="10" borderId="0" xfId="0" applyNumberFormat="1" applyFill="1" applyAlignment="1">
      <alignment vertical="center"/>
    </xf>
    <xf numFmtId="2" fontId="0" fillId="7" borderId="0" xfId="0" applyNumberFormat="1" applyFill="1" applyAlignment="1">
      <alignment horizontal="right" vertical="center"/>
    </xf>
    <xf numFmtId="2" fontId="0" fillId="7" borderId="0" xfId="0" applyNumberFormat="1" applyFill="1" applyAlignment="1">
      <alignment vertical="center"/>
    </xf>
    <xf numFmtId="2" fontId="0" fillId="5" borderId="0" xfId="0" applyNumberFormat="1" applyFill="1" applyAlignment="1">
      <alignment horizontal="right" vertical="center"/>
    </xf>
    <xf numFmtId="0" fontId="0" fillId="11" borderId="0" xfId="0" applyFill="1"/>
    <xf numFmtId="0" fontId="4" fillId="12" borderId="0" xfId="0" applyFont="1" applyFill="1" applyAlignment="1">
      <alignment horizontal="right"/>
    </xf>
    <xf numFmtId="0" fontId="0" fillId="12" borderId="0" xfId="0" applyFill="1"/>
    <xf numFmtId="0" fontId="30" fillId="12" borderId="31" xfId="0" applyFont="1" applyFill="1" applyBorder="1" applyAlignment="1">
      <alignment horizontal="right"/>
    </xf>
    <xf numFmtId="0" fontId="0" fillId="12" borderId="33" xfId="0" applyFill="1" applyBorder="1" applyAlignment="1">
      <alignment horizontal="right"/>
    </xf>
    <xf numFmtId="0" fontId="32" fillId="0" borderId="0" xfId="0" applyFont="1" applyAlignment="1">
      <alignment horizontal="right"/>
    </xf>
    <xf numFmtId="40" fontId="0" fillId="7" borderId="0" xfId="0" applyNumberFormat="1" applyFill="1" applyAlignment="1">
      <alignment horizontal="right" vertical="center"/>
    </xf>
    <xf numFmtId="40" fontId="0" fillId="5" borderId="0" xfId="0" applyNumberFormat="1" applyFill="1" applyAlignment="1">
      <alignment horizontal="right" vertical="center"/>
    </xf>
    <xf numFmtId="0" fontId="4" fillId="12" borderId="0" xfId="0" applyFont="1" applyFill="1"/>
    <xf numFmtId="40" fontId="0" fillId="7" borderId="0" xfId="0" applyNumberFormat="1" applyFill="1" applyAlignment="1">
      <alignment horizontal="right"/>
    </xf>
    <xf numFmtId="40" fontId="0" fillId="5" borderId="0" xfId="2" applyNumberFormat="1" applyFont="1" applyFill="1" applyAlignment="1">
      <alignment horizontal="right"/>
    </xf>
    <xf numFmtId="2" fontId="0" fillId="10" borderId="0" xfId="0" applyNumberFormat="1" applyFill="1" applyAlignment="1">
      <alignment horizontal="right" indent="1"/>
    </xf>
    <xf numFmtId="2" fontId="0" fillId="5" borderId="0" xfId="0" applyNumberFormat="1" applyFill="1" applyAlignment="1">
      <alignment horizontal="right" indent="1"/>
    </xf>
    <xf numFmtId="0" fontId="4" fillId="11" borderId="0" xfId="0" applyFont="1" applyFill="1"/>
    <xf numFmtId="40" fontId="0" fillId="10" borderId="0" xfId="0" applyNumberFormat="1" applyFill="1" applyAlignment="1">
      <alignment horizontal="right"/>
    </xf>
    <xf numFmtId="40" fontId="0" fillId="5" borderId="0" xfId="0" applyNumberFormat="1" applyFill="1" applyAlignment="1">
      <alignment horizontal="right"/>
    </xf>
    <xf numFmtId="40" fontId="0" fillId="7" borderId="0" xfId="0" applyNumberFormat="1" applyFill="1" applyAlignment="1">
      <alignment vertical="center"/>
    </xf>
    <xf numFmtId="0" fontId="0" fillId="13" borderId="0" xfId="0" applyFill="1"/>
    <xf numFmtId="0" fontId="4" fillId="13" borderId="0" xfId="0" applyFont="1" applyFill="1"/>
    <xf numFmtId="0" fontId="33" fillId="0" borderId="0" xfId="0" applyFont="1"/>
    <xf numFmtId="40" fontId="0" fillId="10" borderId="0" xfId="0" applyNumberFormat="1" applyFill="1" applyAlignment="1">
      <alignment horizontal="right" vertical="center"/>
    </xf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right"/>
    </xf>
    <xf numFmtId="0" fontId="0" fillId="11" borderId="0" xfId="0" applyFill="1" applyAlignment="1">
      <alignment horizontal="left"/>
    </xf>
    <xf numFmtId="0" fontId="4" fillId="12" borderId="0" xfId="0" applyFont="1" applyFill="1" applyAlignment="1">
      <alignment horizontal="center"/>
    </xf>
    <xf numFmtId="2" fontId="0" fillId="7" borderId="0" xfId="0" applyNumberFormat="1" applyFill="1" applyAlignment="1">
      <alignment horizontal="right"/>
    </xf>
    <xf numFmtId="2" fontId="0" fillId="5" borderId="0" xfId="0" applyNumberFormat="1" applyFill="1" applyAlignment="1">
      <alignment horizontal="right"/>
    </xf>
    <xf numFmtId="2" fontId="0" fillId="10" borderId="0" xfId="0" applyNumberFormat="1" applyFill="1" applyAlignment="1">
      <alignment horizontal="right"/>
    </xf>
    <xf numFmtId="38" fontId="0" fillId="7" borderId="0" xfId="0" applyNumberFormat="1" applyFill="1" applyAlignment="1">
      <alignment horizontal="right"/>
    </xf>
    <xf numFmtId="0" fontId="0" fillId="2" borderId="0" xfId="0" applyFill="1"/>
    <xf numFmtId="0" fontId="4" fillId="2" borderId="0" xfId="0" applyFont="1" applyFill="1"/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right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8" fontId="4" fillId="2" borderId="0" xfId="0" applyNumberFormat="1" applyFont="1" applyFill="1" applyAlignment="1">
      <alignment horizontal="center" vertical="center" shrinkToFit="1"/>
    </xf>
    <xf numFmtId="165" fontId="3" fillId="2" borderId="0" xfId="0" applyNumberFormat="1" applyFont="1" applyFill="1" applyAlignment="1">
      <alignment horizontal="center" vertical="center" shrinkToFit="1"/>
    </xf>
    <xf numFmtId="166" fontId="4" fillId="2" borderId="0" xfId="0" applyNumberFormat="1" applyFont="1" applyFill="1" applyAlignment="1">
      <alignment horizontal="center" vertical="center" shrinkToFit="1"/>
    </xf>
    <xf numFmtId="38" fontId="4" fillId="2" borderId="0" xfId="0" applyNumberFormat="1" applyFont="1" applyFill="1" applyAlignment="1">
      <alignment horizontal="center" vertical="center" shrinkToFit="1"/>
    </xf>
    <xf numFmtId="8" fontId="7" fillId="0" borderId="0" xfId="0" applyNumberFormat="1" applyFont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wrapText="1"/>
    </xf>
    <xf numFmtId="8" fontId="10" fillId="2" borderId="27" xfId="0" applyNumberFormat="1" applyFont="1" applyFill="1" applyBorder="1" applyAlignment="1">
      <alignment horizontal="center" vertical="center" shrinkToFit="1"/>
    </xf>
    <xf numFmtId="8" fontId="10" fillId="2" borderId="20" xfId="0" applyNumberFormat="1" applyFont="1" applyFill="1" applyBorder="1" applyAlignment="1">
      <alignment horizontal="center" vertical="center" shrinkToFit="1"/>
    </xf>
    <xf numFmtId="8" fontId="10" fillId="0" borderId="30" xfId="0" applyNumberFormat="1" applyFont="1" applyBorder="1" applyAlignment="1">
      <alignment horizontal="center" vertical="center" shrinkToFit="1"/>
    </xf>
    <xf numFmtId="8" fontId="10" fillId="0" borderId="29" xfId="0" applyNumberFormat="1" applyFont="1" applyBorder="1" applyAlignment="1">
      <alignment horizontal="center" vertical="center" shrinkToFit="1"/>
    </xf>
    <xf numFmtId="8" fontId="10" fillId="0" borderId="28" xfId="0" applyNumberFormat="1" applyFont="1" applyBorder="1" applyAlignment="1">
      <alignment horizontal="center" vertical="center" shrinkToFit="1"/>
    </xf>
    <xf numFmtId="8" fontId="10" fillId="2" borderId="0" xfId="0" applyNumberFormat="1" applyFont="1" applyFill="1" applyAlignment="1">
      <alignment horizontal="center" vertical="center"/>
    </xf>
    <xf numFmtId="8" fontId="10" fillId="0" borderId="20" xfId="0" applyNumberFormat="1" applyFont="1" applyBorder="1" applyAlignment="1">
      <alignment horizontal="center" vertical="center" shrinkToFit="1"/>
    </xf>
    <xf numFmtId="8" fontId="10" fillId="0" borderId="1" xfId="0" applyNumberFormat="1" applyFont="1" applyBorder="1" applyAlignment="1">
      <alignment horizontal="right" vertical="center" shrinkToFit="1"/>
    </xf>
    <xf numFmtId="0" fontId="4" fillId="0" borderId="0" xfId="3" applyAlignment="1">
      <alignment horizontal="left" vertical="top"/>
    </xf>
    <xf numFmtId="0" fontId="6" fillId="2" borderId="5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165" fontId="37" fillId="0" borderId="0" xfId="0" applyNumberFormat="1" applyFont="1" applyAlignment="1">
      <alignment horizontal="center" vertical="center" shrinkToFit="1"/>
    </xf>
    <xf numFmtId="0" fontId="10" fillId="6" borderId="18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1" xfId="0" applyFont="1" applyFill="1" applyBorder="1" applyAlignment="1" applyProtection="1">
      <alignment horizontal="left" vertical="center" wrapText="1"/>
      <protection locked="0"/>
    </xf>
    <xf numFmtId="0" fontId="14" fillId="3" borderId="22" xfId="0" applyFont="1" applyFill="1" applyBorder="1" applyAlignment="1" applyProtection="1">
      <alignment horizontal="left" vertical="center" wrapText="1"/>
      <protection locked="0"/>
    </xf>
    <xf numFmtId="0" fontId="3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8" fontId="4" fillId="3" borderId="18" xfId="0" applyNumberFormat="1" applyFont="1" applyFill="1" applyBorder="1" applyAlignment="1" applyProtection="1">
      <alignment horizontal="center" vertical="center"/>
      <protection locked="0"/>
    </xf>
    <xf numFmtId="8" fontId="4" fillId="3" borderId="21" xfId="0" applyNumberFormat="1" applyFont="1" applyFill="1" applyBorder="1" applyAlignment="1" applyProtection="1">
      <alignment horizontal="center" vertical="center"/>
      <protection locked="0"/>
    </xf>
    <xf numFmtId="8" fontId="4" fillId="3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167" fontId="12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Alignment="1">
      <alignment horizontal="right" vertical="center"/>
    </xf>
    <xf numFmtId="10" fontId="6" fillId="2" borderId="0" xfId="0" applyNumberFormat="1" applyFont="1" applyFill="1" applyAlignment="1">
      <alignment horizontal="right" vertical="top"/>
    </xf>
    <xf numFmtId="0" fontId="4" fillId="2" borderId="0" xfId="0" applyFont="1" applyFill="1" applyAlignment="1">
      <alignment horizontal="right" vertical="center" wrapText="1"/>
    </xf>
    <xf numFmtId="0" fontId="15" fillId="2" borderId="0" xfId="0" applyFont="1" applyFill="1" applyAlignment="1" applyProtection="1">
      <alignment horizontal="right" vertical="center"/>
      <protection locked="0"/>
    </xf>
    <xf numFmtId="0" fontId="2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8" fontId="0" fillId="7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/>
    </xf>
    <xf numFmtId="8" fontId="0" fillId="10" borderId="0" xfId="0" applyNumberFormat="1" applyFill="1" applyAlignment="1">
      <alignment horizontal="center" vertical="center"/>
    </xf>
    <xf numFmtId="0" fontId="31" fillId="8" borderId="31" xfId="0" applyFont="1" applyFill="1" applyBorder="1" applyAlignment="1">
      <alignment horizontal="center"/>
    </xf>
    <xf numFmtId="0" fontId="31" fillId="8" borderId="32" xfId="0" applyFont="1" applyFill="1" applyBorder="1" applyAlignment="1">
      <alignment horizontal="center"/>
    </xf>
    <xf numFmtId="0" fontId="31" fillId="8" borderId="33" xfId="0" applyFont="1" applyFill="1" applyBorder="1" applyAlignment="1">
      <alignment horizontal="center"/>
    </xf>
    <xf numFmtId="0" fontId="31" fillId="0" borderId="21" xfId="0" applyFont="1" applyBorder="1" applyAlignment="1">
      <alignment horizontal="center"/>
    </xf>
  </cellXfs>
  <cellStyles count="4">
    <cellStyle name="Currency" xfId="2" builtinId="4"/>
    <cellStyle name="Hyperlink" xfId="1" builtinId="8"/>
    <cellStyle name="Normal" xfId="0" builtinId="0"/>
    <cellStyle name="Normal 2" xfId="3" xr:uid="{62EC6316-7E32-41A0-99F4-994DB5A6BFA2}"/>
  </cellStyles>
  <dxfs count="25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79998168889431442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79998168889431442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EBF1DE"/>
      <color rgb="FFEBF9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780284</xdr:colOff>
      <xdr:row>0</xdr:row>
      <xdr:rowOff>152401</xdr:rowOff>
    </xdr:from>
    <xdr:ext cx="2066491" cy="433567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9219" y="152401"/>
          <a:ext cx="2066491" cy="433567"/>
        </a:xfrm>
        <a:prstGeom prst="rect">
          <a:avLst/>
        </a:prstGeom>
      </xdr:spPr>
    </xdr:pic>
    <xdr:clientData/>
  </xdr:oneCellAnchor>
  <xdr:twoCellAnchor editAs="oneCell">
    <xdr:from>
      <xdr:col>1</xdr:col>
      <xdr:colOff>38100</xdr:colOff>
      <xdr:row>0</xdr:row>
      <xdr:rowOff>152401</xdr:rowOff>
    </xdr:from>
    <xdr:to>
      <xdr:col>1</xdr:col>
      <xdr:colOff>1835150</xdr:colOff>
      <xdr:row>5</xdr:row>
      <xdr:rowOff>30200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317" y="152401"/>
          <a:ext cx="1800225" cy="742365"/>
        </a:xfrm>
        <a:prstGeom prst="rect">
          <a:avLst/>
        </a:prstGeom>
      </xdr:spPr>
    </xdr:pic>
    <xdr:clientData/>
  </xdr:twoCellAnchor>
  <xdr:twoCellAnchor>
    <xdr:from>
      <xdr:col>12</xdr:col>
      <xdr:colOff>85725</xdr:colOff>
      <xdr:row>8</xdr:row>
      <xdr:rowOff>28575</xdr:rowOff>
    </xdr:from>
    <xdr:to>
      <xdr:col>14</xdr:col>
      <xdr:colOff>7938</xdr:colOff>
      <xdr:row>10</xdr:row>
      <xdr:rowOff>6350</xdr:rowOff>
    </xdr:to>
    <xdr:sp macro="[0]!ClearForm" textlink="">
      <xdr:nvSpPr>
        <xdr:cNvPr id="4" name="Rectangle 3">
          <a:extLst>
            <a:ext uri="{FF2B5EF4-FFF2-40B4-BE49-F238E27FC236}">
              <a16:creationId xmlns:a16="http://schemas.microsoft.com/office/drawing/2014/main" id="{43189089-FAEF-4723-B659-1624717D1D8D}"/>
            </a:ext>
          </a:extLst>
        </xdr:cNvPr>
        <xdr:cNvSpPr/>
      </xdr:nvSpPr>
      <xdr:spPr>
        <a:xfrm>
          <a:off x="9734550" y="1476375"/>
          <a:ext cx="1770063" cy="396875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latin typeface="Source Sans Pro" panose="020B0503030403020204" pitchFamily="34" charset="0"/>
            </a:rPr>
            <a:t>CLEAR</a:t>
          </a:r>
          <a:r>
            <a:rPr lang="en-US" sz="2000" b="1" baseline="0">
              <a:latin typeface="Source Sans Pro" panose="020B0503030403020204" pitchFamily="34" charset="0"/>
            </a:rPr>
            <a:t> FORM</a:t>
          </a:r>
          <a:endParaRPr lang="en-US" sz="2000" b="1">
            <a:latin typeface="Source Sans Pro" panose="020B0503030403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ppliedassurance.net/pricing-calculato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7D902-4FC7-4447-A7AE-B145DBB9CB43}">
  <sheetPr codeName="Sheet1">
    <pageSetUpPr fitToPage="1"/>
  </sheetPr>
  <dimension ref="B1:AJ70"/>
  <sheetViews>
    <sheetView tabSelected="1" zoomScaleNormal="100" workbookViewId="0">
      <selection activeCell="C7" sqref="C7:I7"/>
    </sheetView>
  </sheetViews>
  <sheetFormatPr defaultColWidth="9.33203125" defaultRowHeight="12.75" x14ac:dyDescent="0.2"/>
  <cols>
    <col min="1" max="1" width="3.1640625" style="7" customWidth="1"/>
    <col min="2" max="2" width="45.33203125" style="7" customWidth="1"/>
    <col min="3" max="3" width="4.6640625" style="7" customWidth="1"/>
    <col min="4" max="5" width="3.1640625" style="7" customWidth="1"/>
    <col min="6" max="6" width="14.6640625" style="7" customWidth="1"/>
    <col min="7" max="7" width="7.5" style="13" customWidth="1"/>
    <col min="8" max="8" width="14.6640625" style="7" customWidth="1"/>
    <col min="9" max="9" width="5.83203125" style="7" customWidth="1"/>
    <col min="10" max="10" width="14.6640625" style="7" customWidth="1"/>
    <col min="11" max="11" width="19.5" style="7" customWidth="1"/>
    <col min="12" max="12" width="32.5" style="7" customWidth="1"/>
    <col min="13" max="13" width="17" style="7" customWidth="1"/>
    <col min="14" max="14" width="15.33203125" style="7" customWidth="1"/>
    <col min="15" max="15" width="4.1640625" style="4" customWidth="1"/>
    <col min="16" max="16" width="59.5" style="4" customWidth="1"/>
    <col min="17" max="18" width="8" style="4" bestFit="1" customWidth="1"/>
    <col min="19" max="19" width="6.6640625" style="4" customWidth="1"/>
    <col min="20" max="22" width="3.6640625" style="4" customWidth="1"/>
    <col min="23" max="23" width="13.1640625" style="7" customWidth="1"/>
    <col min="24" max="26" width="9.33203125" style="7" customWidth="1"/>
    <col min="27" max="27" width="11.33203125" style="7" customWidth="1"/>
    <col min="28" max="28" width="9.33203125" style="7" customWidth="1"/>
    <col min="29" max="29" width="9.5" style="7" customWidth="1"/>
    <col min="30" max="30" width="11.1640625" style="7" customWidth="1"/>
    <col min="31" max="31" width="9.33203125" style="7" customWidth="1"/>
    <col min="32" max="32" width="9.6640625" style="7" customWidth="1"/>
    <col min="33" max="33" width="10" style="7" customWidth="1"/>
    <col min="34" max="41" width="9.33203125" style="7" customWidth="1"/>
    <col min="42" max="16384" width="9.33203125" style="7"/>
  </cols>
  <sheetData>
    <row r="1" spans="2:36" x14ac:dyDescent="0.2">
      <c r="Q1" s="80"/>
      <c r="S1" s="80"/>
    </row>
    <row r="2" spans="2:36" x14ac:dyDescent="0.2"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12"/>
      <c r="Q2" s="80"/>
      <c r="S2" s="80"/>
    </row>
    <row r="3" spans="2:36" x14ac:dyDescent="0.2">
      <c r="C3" s="14"/>
      <c r="D3" s="14"/>
      <c r="E3" s="14"/>
      <c r="F3" s="14"/>
      <c r="H3" s="14"/>
      <c r="I3" s="14"/>
      <c r="J3" s="22"/>
      <c r="K3" s="14"/>
      <c r="L3" s="14"/>
      <c r="M3" s="14"/>
      <c r="N3" s="16"/>
      <c r="O3" s="62"/>
      <c r="P3" s="62"/>
      <c r="Q3" s="81"/>
      <c r="R3" s="62"/>
      <c r="S3" s="81"/>
      <c r="T3" s="62"/>
      <c r="U3" s="62"/>
      <c r="V3" s="62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2:36" ht="15.75" x14ac:dyDescent="0.2">
      <c r="C4" s="14"/>
      <c r="D4" s="14"/>
      <c r="E4" s="14"/>
      <c r="F4" s="84" t="s">
        <v>0</v>
      </c>
      <c r="H4" s="14"/>
      <c r="I4" s="14"/>
      <c r="K4" s="14"/>
      <c r="L4" s="14"/>
      <c r="M4" s="14"/>
      <c r="N4" s="16"/>
      <c r="O4" s="62"/>
      <c r="P4" s="62"/>
      <c r="Q4" s="81"/>
      <c r="R4" s="62"/>
      <c r="S4" s="81"/>
      <c r="T4" s="62"/>
      <c r="U4" s="62"/>
      <c r="V4" s="62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2:36" x14ac:dyDescent="0.2">
      <c r="C5" s="14"/>
      <c r="D5" s="14"/>
      <c r="E5" s="14"/>
      <c r="F5" s="14"/>
      <c r="H5" s="14"/>
      <c r="I5" s="14"/>
      <c r="K5" s="14"/>
      <c r="L5" s="14"/>
      <c r="M5" s="14"/>
      <c r="N5" s="16"/>
      <c r="O5" s="63"/>
      <c r="Q5" s="80"/>
      <c r="R5" s="73"/>
      <c r="S5" s="82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</row>
    <row r="6" spans="2:36" ht="14.25" x14ac:dyDescent="0.2">
      <c r="C6" s="14"/>
      <c r="D6" s="14"/>
      <c r="E6" s="14"/>
      <c r="F6" s="14"/>
      <c r="H6" s="14"/>
      <c r="I6" s="14"/>
      <c r="J6" s="14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2:36" ht="17.100000000000001" customHeight="1" x14ac:dyDescent="0.2">
      <c r="B7" s="23" t="s">
        <v>1</v>
      </c>
      <c r="C7" s="252" t="s">
        <v>420</v>
      </c>
      <c r="D7" s="252"/>
      <c r="E7" s="252"/>
      <c r="F7" s="252"/>
      <c r="G7" s="252"/>
      <c r="H7" s="252"/>
      <c r="I7" s="252"/>
      <c r="K7" s="231"/>
      <c r="L7" s="231"/>
      <c r="M7" s="14"/>
      <c r="N7" s="14"/>
      <c r="O7" s="16"/>
      <c r="P7" s="62"/>
      <c r="Q7" s="62"/>
      <c r="R7" s="81"/>
      <c r="S7" s="62"/>
      <c r="T7" s="81"/>
      <c r="U7" s="79"/>
      <c r="V7" s="79"/>
      <c r="W7" s="3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2:36" ht="17.100000000000001" customHeight="1" x14ac:dyDescent="0.2">
      <c r="B8" s="23"/>
      <c r="C8" s="226" t="s">
        <v>421</v>
      </c>
      <c r="D8" s="227"/>
      <c r="E8" s="227"/>
      <c r="F8" s="228"/>
      <c r="G8" s="195" t="s">
        <v>417</v>
      </c>
      <c r="H8" s="226" t="s">
        <v>422</v>
      </c>
      <c r="I8" s="228"/>
      <c r="K8" s="13"/>
      <c r="L8" s="13"/>
      <c r="M8" s="14"/>
      <c r="N8" s="14"/>
      <c r="O8" s="16"/>
      <c r="P8" s="62"/>
      <c r="Q8" s="62"/>
      <c r="R8" s="81"/>
      <c r="S8" s="62"/>
      <c r="T8" s="81"/>
      <c r="U8" s="79"/>
      <c r="V8" s="79"/>
      <c r="W8" s="3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2:36" ht="17.100000000000001" customHeight="1" thickBot="1" x14ac:dyDescent="0.25">
      <c r="B9" s="23"/>
      <c r="C9" s="226" t="s">
        <v>418</v>
      </c>
      <c r="D9" s="227"/>
      <c r="E9" s="227"/>
      <c r="F9" s="227"/>
      <c r="G9" s="227"/>
      <c r="H9" s="227"/>
      <c r="I9" s="228"/>
      <c r="J9" s="211"/>
      <c r="K9" s="73"/>
      <c r="L9" s="73"/>
      <c r="M9" s="14"/>
      <c r="N9" s="14"/>
      <c r="O9" s="16"/>
      <c r="P9" s="62"/>
      <c r="Q9" s="62"/>
      <c r="R9" s="81"/>
      <c r="S9" s="62"/>
      <c r="T9" s="81"/>
      <c r="U9" s="79"/>
      <c r="V9" s="79"/>
      <c r="W9" s="3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2:36" ht="17.100000000000001" customHeight="1" x14ac:dyDescent="0.2">
      <c r="B10" s="6" t="s">
        <v>3</v>
      </c>
      <c r="C10" s="252" t="s">
        <v>423</v>
      </c>
      <c r="D10" s="252"/>
      <c r="E10" s="252"/>
      <c r="F10" s="252"/>
      <c r="G10" s="252"/>
      <c r="H10" s="252"/>
      <c r="I10" s="252"/>
      <c r="K10" s="254"/>
      <c r="L10" s="254"/>
      <c r="N10" s="255"/>
      <c r="O10" s="255"/>
      <c r="P10" s="93"/>
      <c r="Q10" s="96" t="b">
        <v>0</v>
      </c>
      <c r="R10" s="93"/>
      <c r="S10" s="96" t="b">
        <v>1</v>
      </c>
      <c r="T10" s="93"/>
      <c r="U10" s="62"/>
      <c r="V10" s="62"/>
      <c r="W10" s="24"/>
      <c r="X10" s="24"/>
      <c r="Y10" s="24"/>
      <c r="Z10" s="64"/>
      <c r="AA10" s="248" t="s">
        <v>4</v>
      </c>
      <c r="AB10" s="248"/>
      <c r="AC10" s="248"/>
      <c r="AD10" s="248"/>
      <c r="AE10" s="248"/>
      <c r="AF10" s="248"/>
      <c r="AG10" s="248"/>
      <c r="AH10" s="65"/>
      <c r="AI10" s="24"/>
      <c r="AJ10" s="24"/>
    </row>
    <row r="11" spans="2:36" ht="17.100000000000001" customHeight="1" x14ac:dyDescent="0.2">
      <c r="B11" s="27" t="s">
        <v>5</v>
      </c>
      <c r="C11" s="230" t="s">
        <v>419</v>
      </c>
      <c r="D11" s="230"/>
      <c r="E11" s="230"/>
      <c r="F11" s="230"/>
      <c r="G11" s="230"/>
      <c r="H11" s="230"/>
      <c r="I11" s="230"/>
      <c r="J11" s="28"/>
      <c r="N11" s="12"/>
      <c r="O11" s="12"/>
      <c r="P11" s="81"/>
      <c r="Q11" s="81"/>
      <c r="R11" s="81"/>
      <c r="S11" s="81"/>
      <c r="T11" s="81"/>
      <c r="U11" s="74"/>
      <c r="V11" s="74"/>
      <c r="W11" s="250"/>
      <c r="X11" s="250"/>
      <c r="Y11" s="24"/>
      <c r="Z11" s="66"/>
      <c r="AA11" s="249"/>
      <c r="AB11" s="249"/>
      <c r="AC11" s="249"/>
      <c r="AD11" s="249"/>
      <c r="AE11" s="249"/>
      <c r="AF11" s="249"/>
      <c r="AG11" s="249"/>
      <c r="AH11" s="67"/>
      <c r="AI11" s="24"/>
      <c r="AJ11" s="24"/>
    </row>
    <row r="12" spans="2:36" ht="17.100000000000001" customHeight="1" x14ac:dyDescent="0.2">
      <c r="C12" s="231"/>
      <c r="D12" s="231"/>
      <c r="E12" s="231"/>
      <c r="F12" s="231"/>
      <c r="G12" s="231"/>
      <c r="H12" s="231"/>
      <c r="I12" s="231"/>
      <c r="N12" s="12"/>
      <c r="O12" s="12"/>
      <c r="P12" s="256"/>
      <c r="Q12" s="256"/>
      <c r="R12" s="256"/>
      <c r="S12" s="256"/>
      <c r="T12" s="256"/>
      <c r="U12" s="74"/>
      <c r="V12" s="74"/>
      <c r="W12" s="83"/>
      <c r="X12" s="83"/>
      <c r="Y12" s="24"/>
      <c r="Z12" s="66"/>
      <c r="AA12" s="249"/>
      <c r="AB12" s="249"/>
      <c r="AC12" s="249"/>
      <c r="AD12" s="249"/>
      <c r="AE12" s="249"/>
      <c r="AF12" s="249"/>
      <c r="AG12" s="249"/>
      <c r="AH12" s="67"/>
      <c r="AI12" s="24"/>
      <c r="AJ12" s="24"/>
    </row>
    <row r="13" spans="2:36" ht="17.100000000000001" customHeight="1" x14ac:dyDescent="0.2">
      <c r="B13" s="257" t="s">
        <v>6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94"/>
      <c r="O13" s="24"/>
      <c r="P13" s="74"/>
      <c r="Q13" s="97" t="b">
        <v>1</v>
      </c>
      <c r="R13" s="97" t="b">
        <v>0</v>
      </c>
      <c r="S13" s="97"/>
      <c r="T13" s="97"/>
      <c r="U13" s="74"/>
      <c r="V13" s="74"/>
      <c r="W13" s="83"/>
      <c r="X13" s="83"/>
      <c r="Y13" s="24"/>
      <c r="Z13" s="66"/>
      <c r="AA13" s="249"/>
      <c r="AB13" s="249"/>
      <c r="AC13" s="249"/>
      <c r="AD13" s="249"/>
      <c r="AE13" s="249"/>
      <c r="AF13" s="249"/>
      <c r="AG13" s="249"/>
      <c r="AH13" s="67"/>
      <c r="AI13" s="24"/>
      <c r="AJ13" s="24"/>
    </row>
    <row r="14" spans="2:36" ht="17.100000000000001" customHeight="1" x14ac:dyDescent="0.2">
      <c r="B14" s="27"/>
      <c r="C14" s="12"/>
      <c r="D14" s="12"/>
      <c r="E14" s="12"/>
      <c r="F14" s="12"/>
      <c r="G14" s="16"/>
      <c r="H14" s="12"/>
      <c r="I14" s="12"/>
      <c r="J14" s="28"/>
      <c r="K14" s="14"/>
      <c r="L14" s="12"/>
      <c r="M14" s="12"/>
      <c r="N14" s="12"/>
      <c r="O14" s="74"/>
      <c r="P14" s="74"/>
      <c r="Q14" s="97" t="b">
        <v>0</v>
      </c>
      <c r="R14" s="97"/>
      <c r="S14" s="97"/>
      <c r="T14" s="97"/>
      <c r="U14" s="74"/>
      <c r="V14" s="74"/>
      <c r="W14" s="83"/>
      <c r="X14" s="83"/>
      <c r="Y14" s="24"/>
      <c r="Z14" s="66"/>
      <c r="AA14" s="249"/>
      <c r="AB14" s="249"/>
      <c r="AC14" s="249"/>
      <c r="AD14" s="249"/>
      <c r="AE14" s="249"/>
      <c r="AF14" s="249"/>
      <c r="AG14" s="249"/>
      <c r="AH14" s="67"/>
      <c r="AI14" s="24"/>
      <c r="AJ14" s="24"/>
    </row>
    <row r="15" spans="2:36" ht="17.100000000000001" customHeight="1" x14ac:dyDescent="0.2">
      <c r="B15" s="15" t="s">
        <v>7</v>
      </c>
      <c r="C15" s="12"/>
      <c r="D15" s="12"/>
      <c r="E15" s="12"/>
      <c r="K15" s="253" t="s">
        <v>8</v>
      </c>
      <c r="L15" s="253"/>
      <c r="M15" s="253"/>
      <c r="N15" s="253"/>
      <c r="O15" s="253"/>
      <c r="P15" s="62"/>
      <c r="Q15" s="81" t="b">
        <v>0</v>
      </c>
      <c r="R15" s="81"/>
      <c r="S15" s="81"/>
      <c r="T15" s="81"/>
      <c r="U15" s="62"/>
      <c r="V15" s="62"/>
      <c r="W15" s="251"/>
      <c r="X15" s="251"/>
      <c r="Y15" s="24"/>
      <c r="Z15" s="66"/>
      <c r="AA15" s="249"/>
      <c r="AB15" s="249"/>
      <c r="AC15" s="249"/>
      <c r="AD15" s="249"/>
      <c r="AE15" s="249"/>
      <c r="AF15" s="249"/>
      <c r="AG15" s="249"/>
      <c r="AH15" s="67"/>
      <c r="AI15" s="24"/>
      <c r="AJ15" s="24"/>
    </row>
    <row r="16" spans="2:36" ht="17.100000000000001" customHeight="1" x14ac:dyDescent="0.2">
      <c r="B16" s="114"/>
      <c r="C16" s="12"/>
      <c r="D16" s="12"/>
      <c r="E16" s="12"/>
      <c r="K16" s="112"/>
      <c r="L16" s="14" t="s">
        <v>9</v>
      </c>
      <c r="M16" s="112"/>
      <c r="N16" s="18">
        <v>350</v>
      </c>
      <c r="O16" s="112"/>
      <c r="P16" s="62"/>
      <c r="Q16" s="81"/>
      <c r="R16" s="81"/>
      <c r="S16" s="81"/>
      <c r="T16" s="81"/>
      <c r="U16" s="62"/>
      <c r="V16" s="62"/>
      <c r="W16" s="111"/>
      <c r="X16" s="111"/>
      <c r="Y16" s="24"/>
      <c r="Z16" s="113"/>
      <c r="AA16" s="110"/>
      <c r="AB16" s="110"/>
      <c r="AC16" s="110"/>
      <c r="AD16" s="110"/>
      <c r="AE16" s="110"/>
      <c r="AF16" s="110"/>
      <c r="AG16" s="110"/>
      <c r="AH16" s="24"/>
      <c r="AI16" s="24"/>
      <c r="AJ16" s="24"/>
    </row>
    <row r="17" spans="2:36" ht="17.100000000000001" customHeight="1" x14ac:dyDescent="0.2">
      <c r="B17" s="27" t="s">
        <v>10</v>
      </c>
      <c r="C17" s="12"/>
      <c r="D17" s="12"/>
      <c r="E17" s="12"/>
      <c r="F17" s="12"/>
      <c r="G17" s="16"/>
      <c r="H17" s="12"/>
      <c r="I17" s="12"/>
      <c r="J17" s="31"/>
      <c r="K17" s="14"/>
      <c r="L17" s="14" t="s">
        <v>11</v>
      </c>
      <c r="M17" s="14"/>
      <c r="N17" s="18">
        <v>995</v>
      </c>
      <c r="O17" s="62"/>
      <c r="P17" s="62"/>
      <c r="Q17" s="81" t="b">
        <v>0</v>
      </c>
      <c r="R17" s="81"/>
      <c r="S17" s="81"/>
      <c r="T17" s="81"/>
      <c r="U17" s="62"/>
      <c r="V17" s="62"/>
      <c r="W17" s="24"/>
      <c r="X17" s="24"/>
      <c r="Y17" s="24"/>
      <c r="Z17" s="68"/>
      <c r="AA17" s="69"/>
      <c r="AB17" s="69"/>
      <c r="AC17" s="70"/>
      <c r="AD17" s="70"/>
      <c r="AE17" s="71"/>
      <c r="AF17" s="70"/>
      <c r="AG17" s="156"/>
      <c r="AH17" s="72"/>
      <c r="AI17" s="24"/>
      <c r="AJ17" s="24"/>
    </row>
    <row r="18" spans="2:36" ht="17.100000000000001" customHeight="1" x14ac:dyDescent="0.2">
      <c r="K18" s="12"/>
      <c r="L18" s="14" t="s">
        <v>12</v>
      </c>
      <c r="M18" s="17">
        <v>2.5</v>
      </c>
      <c r="N18" s="18">
        <f>AD21*M18/100</f>
        <v>0</v>
      </c>
      <c r="P18" s="7" t="str">
        <f>IF(M18&gt;2.5,"BPC Cannot Exceed 2.5%","   ")</f>
        <v xml:space="preserve">   </v>
      </c>
      <c r="Z18" s="52"/>
      <c r="AB18" s="212" t="s">
        <v>13</v>
      </c>
      <c r="AC18" s="212"/>
      <c r="AD18" s="9">
        <f>F20</f>
        <v>0</v>
      </c>
      <c r="AE18" s="4"/>
      <c r="AF18" s="44" t="s">
        <v>14</v>
      </c>
      <c r="AG18" s="10">
        <f>(AD20*('Insurance Cost'!E3/100)/12)</f>
        <v>0</v>
      </c>
      <c r="AH18" s="53"/>
    </row>
    <row r="19" spans="2:36" ht="17.100000000000001" customHeight="1" x14ac:dyDescent="0.2">
      <c r="B19" s="47" t="s">
        <v>15</v>
      </c>
      <c r="C19" s="47"/>
      <c r="D19" s="47"/>
      <c r="E19" s="47"/>
      <c r="F19" s="48" t="s">
        <v>16</v>
      </c>
      <c r="G19" s="48"/>
      <c r="H19" s="48" t="s">
        <v>17</v>
      </c>
      <c r="I19" s="48"/>
      <c r="J19" s="48" t="s">
        <v>18</v>
      </c>
      <c r="K19" s="12"/>
      <c r="L19" s="7" t="s">
        <v>19</v>
      </c>
      <c r="M19" s="12"/>
      <c r="N19" s="38"/>
      <c r="P19" s="7" t="str">
        <f>IF(N19&gt;595,"Processing Fee Cannot exceed $595.00","     ")</f>
        <v xml:space="preserve">     </v>
      </c>
      <c r="Z19" s="52"/>
      <c r="AA19" s="1"/>
      <c r="AB19" s="212" t="s">
        <v>20</v>
      </c>
      <c r="AC19" s="212"/>
      <c r="AD19" s="51">
        <f>F21</f>
        <v>0</v>
      </c>
      <c r="AE19" s="4"/>
      <c r="AF19" s="44" t="s">
        <v>21</v>
      </c>
      <c r="AG19" s="85">
        <f>IF(AD21&gt;=726201,(AD21*0.0075/12),(AD21*0.0055/12))</f>
        <v>0</v>
      </c>
      <c r="AH19" s="53"/>
    </row>
    <row r="20" spans="2:36" ht="17.100000000000001" customHeight="1" x14ac:dyDescent="0.2">
      <c r="B20" s="6" t="s">
        <v>22</v>
      </c>
      <c r="C20" s="6"/>
      <c r="D20" s="12"/>
      <c r="E20" s="12"/>
      <c r="F20" s="38"/>
      <c r="G20" s="196"/>
      <c r="H20" s="50">
        <f>F20</f>
        <v>0</v>
      </c>
      <c r="I20" s="12"/>
      <c r="J20" s="50">
        <f>F20</f>
        <v>0</v>
      </c>
      <c r="K20" s="12"/>
      <c r="L20" s="7" t="s">
        <v>23</v>
      </c>
      <c r="N20" s="19"/>
      <c r="Z20" s="52"/>
      <c r="AA20" s="8"/>
      <c r="AB20" s="212" t="s">
        <v>24</v>
      </c>
      <c r="AC20" s="212"/>
      <c r="AD20" s="10">
        <f>AD18-AD19</f>
        <v>0</v>
      </c>
      <c r="AE20" s="4"/>
      <c r="AF20" s="44" t="s">
        <v>25</v>
      </c>
      <c r="AG20" s="10">
        <f>AD18*0.015/12</f>
        <v>0</v>
      </c>
      <c r="AH20" s="53"/>
    </row>
    <row r="21" spans="2:36" ht="17.100000000000001" customHeight="1" x14ac:dyDescent="0.2">
      <c r="B21" s="6" t="s">
        <v>20</v>
      </c>
      <c r="C21" s="6"/>
      <c r="D21" s="12"/>
      <c r="E21" s="12"/>
      <c r="F21" s="39">
        <f>F20*0.035</f>
        <v>0</v>
      </c>
      <c r="G21" s="196"/>
      <c r="H21" s="39">
        <f>H20*0.05</f>
        <v>0</v>
      </c>
      <c r="I21" s="12"/>
      <c r="J21" s="49"/>
      <c r="K21" s="229" t="str">
        <f>IF(J21&lt;H21,"Custom Down Payment Must Be &gt; 5%","")</f>
        <v/>
      </c>
      <c r="L21" s="7" t="s">
        <v>26</v>
      </c>
      <c r="N21" s="18">
        <v>234</v>
      </c>
      <c r="Z21" s="52"/>
      <c r="AA21" s="8"/>
      <c r="AB21" s="212" t="s">
        <v>27</v>
      </c>
      <c r="AC21" s="212"/>
      <c r="AD21" s="10">
        <f>(AD20*0.0175)+AD20</f>
        <v>0</v>
      </c>
      <c r="AE21" s="4"/>
      <c r="AF21" s="78"/>
      <c r="AG21" s="10"/>
      <c r="AH21" s="53"/>
    </row>
    <row r="22" spans="2:36" ht="17.100000000000001" customHeight="1" x14ac:dyDescent="0.2">
      <c r="B22" s="33" t="s">
        <v>28</v>
      </c>
      <c r="C22" s="6"/>
      <c r="D22" s="12"/>
      <c r="E22" s="12"/>
      <c r="F22" s="39">
        <f>F20-F21</f>
        <v>0</v>
      </c>
      <c r="G22" s="196"/>
      <c r="H22" s="39">
        <f>H20-H21</f>
        <v>0</v>
      </c>
      <c r="I22" s="12"/>
      <c r="J22" s="39">
        <f>J20-J21</f>
        <v>0</v>
      </c>
      <c r="K22" s="229"/>
      <c r="L22" s="7" t="s">
        <v>29</v>
      </c>
      <c r="M22" s="12"/>
      <c r="N22" s="19"/>
      <c r="O22" s="7"/>
      <c r="P22" s="7"/>
      <c r="Q22" s="7"/>
      <c r="R22" s="7"/>
      <c r="S22" s="7"/>
      <c r="T22" s="7"/>
      <c r="U22" s="7"/>
      <c r="V22" s="7"/>
      <c r="Z22" s="54"/>
      <c r="AA22" s="55"/>
      <c r="AB22" s="56"/>
      <c r="AC22" s="56"/>
      <c r="AD22" s="56"/>
      <c r="AE22" s="57"/>
      <c r="AF22" s="58"/>
      <c r="AG22" s="59"/>
      <c r="AH22" s="60"/>
    </row>
    <row r="23" spans="2:36" ht="17.100000000000001" customHeight="1" x14ac:dyDescent="0.2">
      <c r="B23" s="34"/>
      <c r="C23" s="6"/>
      <c r="D23" s="12"/>
      <c r="E23" s="12"/>
      <c r="F23" s="40"/>
      <c r="G23" s="197"/>
      <c r="H23" s="40"/>
      <c r="I23" s="12"/>
      <c r="J23" s="40"/>
      <c r="K23" s="12"/>
      <c r="L23" s="7" t="s">
        <v>30</v>
      </c>
      <c r="N23" s="19"/>
      <c r="O23" s="7"/>
      <c r="P23" s="7"/>
      <c r="Q23" s="7"/>
      <c r="R23" s="7"/>
      <c r="S23" s="7"/>
      <c r="T23" s="7"/>
      <c r="U23" s="7"/>
      <c r="V23" s="7"/>
      <c r="Z23" s="12"/>
      <c r="AA23" s="13"/>
      <c r="AE23" s="4"/>
    </row>
    <row r="24" spans="2:36" ht="17.100000000000001" customHeight="1" x14ac:dyDescent="0.2">
      <c r="B24" s="23" t="s">
        <v>31</v>
      </c>
      <c r="C24" s="12"/>
      <c r="D24" s="12"/>
      <c r="E24" s="12"/>
      <c r="F24" s="247" t="s">
        <v>32</v>
      </c>
      <c r="G24" s="247"/>
      <c r="H24" s="247"/>
      <c r="I24" s="247"/>
      <c r="J24" s="247"/>
      <c r="K24" s="12"/>
      <c r="L24" s="7" t="s">
        <v>33</v>
      </c>
      <c r="N24" s="19"/>
      <c r="Z24" s="12"/>
      <c r="AA24" s="12"/>
      <c r="AE24" s="4"/>
      <c r="AF24" s="2"/>
      <c r="AG24" s="10"/>
    </row>
    <row r="25" spans="2:36" ht="17.100000000000001" customHeight="1" x14ac:dyDescent="0.2">
      <c r="B25" s="6" t="s">
        <v>415</v>
      </c>
      <c r="C25" s="12"/>
      <c r="D25" s="12"/>
      <c r="E25" s="12"/>
      <c r="F25" s="98"/>
      <c r="G25" s="198"/>
      <c r="H25" s="95">
        <f>F25</f>
        <v>0</v>
      </c>
      <c r="I25" s="12"/>
      <c r="J25" s="95">
        <f>F25</f>
        <v>0</v>
      </c>
      <c r="K25" s="12"/>
      <c r="L25" s="7" t="s">
        <v>34</v>
      </c>
      <c r="N25" s="19"/>
      <c r="O25" s="7"/>
      <c r="P25" s="7"/>
      <c r="Q25" s="7"/>
      <c r="R25" s="7"/>
      <c r="S25" s="7"/>
      <c r="T25" s="7"/>
      <c r="U25" s="7"/>
      <c r="V25" s="7"/>
      <c r="Z25" s="12"/>
      <c r="AA25" s="12"/>
      <c r="AE25" s="4"/>
      <c r="AF25" s="2"/>
      <c r="AG25" s="10"/>
    </row>
    <row r="26" spans="2:36" ht="17.100000000000001" customHeight="1" x14ac:dyDescent="0.2">
      <c r="B26" s="6" t="s">
        <v>35</v>
      </c>
      <c r="C26" s="12"/>
      <c r="D26" s="12"/>
      <c r="E26" s="12"/>
      <c r="F26" s="41">
        <v>40</v>
      </c>
      <c r="G26" s="199"/>
      <c r="H26" s="41">
        <v>40</v>
      </c>
      <c r="I26" s="12"/>
      <c r="J26" s="41">
        <v>40</v>
      </c>
      <c r="K26" s="12"/>
      <c r="L26" s="7" t="s">
        <v>36</v>
      </c>
      <c r="N26" s="19"/>
      <c r="O26" s="7"/>
      <c r="P26" s="7"/>
      <c r="Q26" s="7"/>
      <c r="R26" s="7"/>
      <c r="S26" s="7"/>
      <c r="T26" s="7"/>
      <c r="U26" s="7"/>
      <c r="V26" s="7"/>
      <c r="Z26" s="12"/>
      <c r="AA26" s="12"/>
      <c r="AB26" s="12"/>
      <c r="AC26" s="4"/>
      <c r="AD26" s="4"/>
      <c r="AE26" s="4"/>
      <c r="AF26" s="4"/>
      <c r="AG26" s="4"/>
    </row>
    <row r="27" spans="2:36" ht="17.100000000000001" customHeight="1" x14ac:dyDescent="0.2">
      <c r="B27" s="6" t="s">
        <v>37</v>
      </c>
      <c r="C27" s="12"/>
      <c r="D27" s="12"/>
      <c r="E27" s="12"/>
      <c r="F27" s="39">
        <f>60+(F22*0.002/12)</f>
        <v>60</v>
      </c>
      <c r="G27" s="196"/>
      <c r="H27" s="39">
        <f>60+(H22*0.002/12)</f>
        <v>60</v>
      </c>
      <c r="I27" s="12"/>
      <c r="J27" s="39">
        <f>60+(J22*0.002/12)</f>
        <v>60</v>
      </c>
      <c r="K27" s="12"/>
      <c r="L27" s="7" t="s">
        <v>38</v>
      </c>
      <c r="N27" s="19"/>
      <c r="O27" s="7"/>
      <c r="P27" s="7"/>
      <c r="Q27" s="7"/>
      <c r="R27" s="7"/>
      <c r="S27" s="7"/>
      <c r="T27" s="7"/>
      <c r="U27" s="7"/>
      <c r="V27" s="7"/>
      <c r="Z27" s="12"/>
      <c r="AA27" s="12"/>
      <c r="AB27" s="12"/>
      <c r="AC27" s="4"/>
      <c r="AD27" s="4"/>
      <c r="AE27" s="4"/>
      <c r="AF27" s="4"/>
      <c r="AG27" s="4"/>
    </row>
    <row r="28" spans="2:36" ht="17.100000000000001" customHeight="1" thickBot="1" x14ac:dyDescent="0.25">
      <c r="B28" s="6" t="s">
        <v>39</v>
      </c>
      <c r="F28" s="39">
        <f>IF(F25="Select Score Above",0,PMT(F25/12,F26*12,-F22))</f>
        <v>0</v>
      </c>
      <c r="G28" s="196"/>
      <c r="H28" s="39">
        <f>IF(H25="Select Score Above",0,PMT(H25/12,H26*12,-H22))</f>
        <v>0</v>
      </c>
      <c r="I28" s="12"/>
      <c r="J28" s="39">
        <f>IF(J25="Select Score Above", 0,PMT(J25/12,J26*12,-J22))</f>
        <v>0</v>
      </c>
      <c r="K28" s="12"/>
      <c r="L28" s="7" t="s">
        <v>40</v>
      </c>
      <c r="N28" s="19"/>
      <c r="O28" s="7"/>
      <c r="P28" s="7"/>
      <c r="Q28" s="7"/>
      <c r="R28" s="7"/>
      <c r="S28" s="7"/>
      <c r="T28" s="7"/>
      <c r="U28" s="7"/>
      <c r="V28" s="7"/>
    </row>
    <row r="29" spans="2:36" ht="17.100000000000001" customHeight="1" x14ac:dyDescent="0.2">
      <c r="B29" s="6" t="s">
        <v>14</v>
      </c>
      <c r="C29" s="12"/>
      <c r="D29" s="12"/>
      <c r="E29" s="12"/>
      <c r="F29" s="39">
        <f>IF(C9="Select County / State",0,AG18)</f>
        <v>0</v>
      </c>
      <c r="G29" s="196"/>
      <c r="H29" s="39">
        <f>IF(C9="Select County / State",0,AG18)</f>
        <v>0</v>
      </c>
      <c r="I29" s="12"/>
      <c r="J29" s="39">
        <f>IF(C9="Select County / State",0,AG18)</f>
        <v>0</v>
      </c>
      <c r="K29" s="12"/>
      <c r="L29" s="7" t="s">
        <v>41</v>
      </c>
      <c r="N29" s="18">
        <f>AG18*12</f>
        <v>0</v>
      </c>
      <c r="O29" s="7"/>
      <c r="P29" s="7"/>
      <c r="Q29" s="7"/>
      <c r="R29" s="7"/>
      <c r="S29" s="7"/>
      <c r="T29" s="7"/>
      <c r="U29" s="7"/>
      <c r="V29" s="7"/>
      <c r="Z29" s="25"/>
      <c r="AA29" s="232" t="s">
        <v>42</v>
      </c>
      <c r="AB29" s="232"/>
      <c r="AC29" s="232"/>
      <c r="AD29" s="232"/>
      <c r="AE29" s="232"/>
      <c r="AF29" s="232"/>
      <c r="AG29" s="232"/>
      <c r="AH29" s="26"/>
    </row>
    <row r="30" spans="2:36" ht="17.100000000000001" customHeight="1" x14ac:dyDescent="0.2">
      <c r="B30" s="213" t="s">
        <v>414</v>
      </c>
      <c r="C30" s="213"/>
      <c r="D30" s="213"/>
      <c r="E30" s="12"/>
      <c r="F30" s="39">
        <f>N35/12</f>
        <v>0</v>
      </c>
      <c r="G30" s="196"/>
      <c r="H30" s="39">
        <f>N35/12</f>
        <v>0</v>
      </c>
      <c r="I30" s="12"/>
      <c r="J30" s="39">
        <f>N35/12</f>
        <v>0</v>
      </c>
      <c r="K30" s="12"/>
      <c r="L30" s="7" t="s">
        <v>44</v>
      </c>
      <c r="M30" s="20"/>
      <c r="N30" s="18">
        <f>IF(F25="Select Score Above",0,((F25/365)*F22)*M30)</f>
        <v>0</v>
      </c>
      <c r="O30" s="7"/>
      <c r="P30" s="7"/>
      <c r="Q30" s="7"/>
      <c r="R30" s="7"/>
      <c r="S30" s="7"/>
      <c r="T30" s="7"/>
      <c r="U30" s="7"/>
      <c r="V30" s="7"/>
      <c r="Z30" s="29"/>
      <c r="AA30" s="233"/>
      <c r="AB30" s="233"/>
      <c r="AC30" s="233"/>
      <c r="AD30" s="233"/>
      <c r="AE30" s="233"/>
      <c r="AF30" s="233"/>
      <c r="AG30" s="233"/>
      <c r="AH30" s="30"/>
    </row>
    <row r="31" spans="2:36" ht="17.100000000000001" customHeight="1" thickBot="1" x14ac:dyDescent="0.25">
      <c r="B31" s="6" t="s">
        <v>43</v>
      </c>
      <c r="C31" s="235"/>
      <c r="D31" s="236"/>
      <c r="E31" s="237"/>
      <c r="F31" s="39">
        <f>IF(C31&gt;0,C31,AG20)</f>
        <v>0</v>
      </c>
      <c r="G31" s="196"/>
      <c r="H31" s="39">
        <f>F31</f>
        <v>0</v>
      </c>
      <c r="I31" s="12"/>
      <c r="J31" s="39">
        <f>F31</f>
        <v>0</v>
      </c>
      <c r="K31" s="12"/>
      <c r="L31" s="7" t="s">
        <v>45</v>
      </c>
      <c r="M31" s="20"/>
      <c r="N31" s="18">
        <f>F31*M31</f>
        <v>0</v>
      </c>
      <c r="O31" s="7"/>
      <c r="P31" s="7"/>
      <c r="Q31" s="7"/>
      <c r="R31" s="7"/>
      <c r="S31" s="7"/>
      <c r="T31" s="7"/>
      <c r="U31" s="7"/>
      <c r="V31" s="7"/>
      <c r="Z31" s="5"/>
      <c r="AA31" s="234"/>
      <c r="AB31" s="234"/>
      <c r="AC31" s="234"/>
      <c r="AD31" s="234"/>
      <c r="AE31" s="234"/>
      <c r="AF31" s="234"/>
      <c r="AG31" s="234"/>
      <c r="AH31" s="32"/>
    </row>
    <row r="32" spans="2:36" ht="17.100000000000001" customHeight="1" x14ac:dyDescent="0.2">
      <c r="B32" s="6" t="s">
        <v>21</v>
      </c>
      <c r="C32" s="12"/>
      <c r="D32" s="12"/>
      <c r="E32" s="12"/>
      <c r="F32" s="39">
        <f>AG19</f>
        <v>0</v>
      </c>
      <c r="G32" s="196"/>
      <c r="H32" s="39">
        <f>AG34</f>
        <v>0</v>
      </c>
      <c r="I32" s="12"/>
      <c r="J32" s="39">
        <f>AG62</f>
        <v>0</v>
      </c>
      <c r="K32" s="12"/>
      <c r="L32" s="7" t="s">
        <v>46</v>
      </c>
      <c r="M32" s="20"/>
      <c r="N32" s="18">
        <f>AG18*M32</f>
        <v>0</v>
      </c>
      <c r="O32" s="7"/>
      <c r="P32" s="7"/>
      <c r="Q32" s="7"/>
      <c r="R32" s="7"/>
      <c r="S32" s="7"/>
      <c r="T32" s="7"/>
      <c r="U32" s="7"/>
      <c r="V32" s="7"/>
      <c r="Z32" s="29"/>
      <c r="AA32" s="12"/>
      <c r="AB32" s="12"/>
      <c r="AE32" s="4"/>
      <c r="AH32" s="30"/>
    </row>
    <row r="33" spans="2:34" ht="17.100000000000001" customHeight="1" x14ac:dyDescent="0.2">
      <c r="B33" s="6" t="s">
        <v>31</v>
      </c>
      <c r="C33" s="12"/>
      <c r="D33" s="12"/>
      <c r="E33" s="12"/>
      <c r="F33" s="209" t="str">
        <f>IF(F25=0,"Enter Rate",IF(F25="","Enter Rate",IF(F29=0,"Select County",SUM(F27:F32))))</f>
        <v>Enter Rate</v>
      </c>
      <c r="G33" s="89"/>
      <c r="H33" s="209" t="str">
        <f>IF(H25=0,"Enter Rate",IF(H25="","Enter Rate",IF(H29=0,"Select County",SUM(H27:H32))))</f>
        <v>Enter Rate</v>
      </c>
      <c r="I33" s="12"/>
      <c r="J33" s="209" t="str">
        <f>IF(J25=0,"Enter Rate",IF(J25="","Enter Rate",IF(J29=0,"Select County",SUM(J27:J32))))</f>
        <v>Enter Rate</v>
      </c>
      <c r="K33" s="12"/>
      <c r="L33" s="7" t="s">
        <v>47</v>
      </c>
      <c r="M33" s="21"/>
      <c r="N33" s="19"/>
      <c r="O33" s="7"/>
      <c r="P33" s="7"/>
      <c r="Q33" s="7"/>
      <c r="R33" s="7"/>
      <c r="S33" s="7"/>
      <c r="T33" s="7"/>
      <c r="U33" s="7"/>
      <c r="V33" s="7"/>
      <c r="Z33" s="29"/>
      <c r="AB33" s="212" t="s">
        <v>13</v>
      </c>
      <c r="AC33" s="212"/>
      <c r="AD33" s="9">
        <f>H20</f>
        <v>0</v>
      </c>
      <c r="AE33" s="4"/>
      <c r="AF33" s="44" t="s">
        <v>14</v>
      </c>
      <c r="AG33" s="10">
        <f>(AD20*('Insurance Cost'!E3/100)/12)</f>
        <v>0</v>
      </c>
      <c r="AH33" s="30"/>
    </row>
    <row r="34" spans="2:34" ht="17.100000000000001" customHeight="1" x14ac:dyDescent="0.2">
      <c r="B34" s="6"/>
      <c r="C34" s="12"/>
      <c r="D34" s="12"/>
      <c r="E34" s="12"/>
      <c r="F34" s="216" t="str">
        <f>IF(F30=0,"Above payment does not include HPP. Complete quote.","")</f>
        <v>Above payment does not include HPP. Complete quote.</v>
      </c>
      <c r="G34" s="216"/>
      <c r="H34" s="216"/>
      <c r="I34" s="216"/>
      <c r="J34" s="216"/>
      <c r="K34" s="12"/>
      <c r="L34" s="7" t="s">
        <v>49</v>
      </c>
      <c r="N34" s="19"/>
      <c r="O34" s="7"/>
      <c r="P34" s="7"/>
      <c r="Q34" s="7"/>
      <c r="R34" s="7"/>
      <c r="S34" s="7"/>
      <c r="T34" s="7"/>
      <c r="U34" s="7"/>
      <c r="V34" s="7"/>
      <c r="Z34" s="29"/>
      <c r="AA34" s="1"/>
      <c r="AB34" s="212" t="s">
        <v>20</v>
      </c>
      <c r="AC34" s="212"/>
      <c r="AD34" s="51">
        <f>H21</f>
        <v>0</v>
      </c>
      <c r="AE34" s="4"/>
      <c r="AF34" s="44" t="s">
        <v>21</v>
      </c>
      <c r="AG34" s="85">
        <f>IF(AD36&gt;=726201,(AD36*0.007/12),(AD36*0.005/12))</f>
        <v>0</v>
      </c>
      <c r="AH34" s="30"/>
    </row>
    <row r="35" spans="2:34" ht="27.75" customHeight="1" x14ac:dyDescent="0.2">
      <c r="B35" s="23" t="s">
        <v>48</v>
      </c>
      <c r="C35" s="6"/>
      <c r="D35" s="6"/>
      <c r="E35" s="6"/>
      <c r="F35" s="6"/>
      <c r="G35" s="16"/>
      <c r="H35" s="6"/>
      <c r="I35" s="12"/>
      <c r="J35" s="6"/>
      <c r="K35" s="12"/>
      <c r="L35" s="7" t="s">
        <v>51</v>
      </c>
      <c r="M35" s="92" t="s">
        <v>52</v>
      </c>
      <c r="N35" s="19"/>
      <c r="P35" s="7" t="s">
        <v>416</v>
      </c>
      <c r="Q35" s="7"/>
      <c r="R35" s="7"/>
      <c r="S35" s="7"/>
      <c r="T35" s="7"/>
      <c r="U35" s="7"/>
      <c r="V35" s="7"/>
      <c r="Z35" s="29"/>
      <c r="AA35" s="8"/>
      <c r="AB35" s="212" t="s">
        <v>24</v>
      </c>
      <c r="AC35" s="212"/>
      <c r="AD35" s="10">
        <f>AD33-AD34</f>
        <v>0</v>
      </c>
      <c r="AE35" s="4"/>
      <c r="AF35" s="44" t="s">
        <v>25</v>
      </c>
      <c r="AG35" s="10">
        <f>AD33*0.015/12</f>
        <v>0</v>
      </c>
      <c r="AH35" s="30"/>
    </row>
    <row r="36" spans="2:34" ht="24.75" customHeight="1" x14ac:dyDescent="0.2">
      <c r="B36" s="213" t="s">
        <v>50</v>
      </c>
      <c r="C36" s="213"/>
      <c r="D36" s="215"/>
      <c r="E36" s="99"/>
      <c r="F36" s="101">
        <f>F27/30*E36+(F27)</f>
        <v>60</v>
      </c>
      <c r="G36" s="196"/>
      <c r="H36" s="101">
        <f>H27/30*E36+(H27)</f>
        <v>60</v>
      </c>
      <c r="I36" s="12"/>
      <c r="J36" s="101">
        <f>J27/30*E36+(J27)</f>
        <v>60</v>
      </c>
      <c r="K36" s="12"/>
      <c r="L36" s="7" t="s">
        <v>54</v>
      </c>
      <c r="M36" s="12"/>
      <c r="N36" s="19"/>
      <c r="Z36" s="29"/>
      <c r="AA36" s="8"/>
      <c r="AB36" s="212" t="s">
        <v>27</v>
      </c>
      <c r="AC36" s="212"/>
      <c r="AD36" s="10">
        <f>(AD35*0.0175)+AD35</f>
        <v>0</v>
      </c>
      <c r="AE36" s="4"/>
      <c r="AF36" s="78"/>
      <c r="AG36" s="10"/>
      <c r="AH36" s="30"/>
    </row>
    <row r="37" spans="2:34" ht="17.100000000000001" customHeight="1" x14ac:dyDescent="0.2">
      <c r="B37" s="6" t="s">
        <v>53</v>
      </c>
      <c r="C37" s="6"/>
      <c r="D37" s="6"/>
      <c r="E37" s="6"/>
      <c r="F37" s="101">
        <f>(F20*0.0075)</f>
        <v>0</v>
      </c>
      <c r="G37" s="196"/>
      <c r="H37" s="101">
        <f>(H20*0.0075)</f>
        <v>0</v>
      </c>
      <c r="I37" s="12"/>
      <c r="J37" s="101">
        <f>(J20*0.0075)</f>
        <v>0</v>
      </c>
      <c r="K37" s="12"/>
      <c r="L37" s="104" t="s">
        <v>56</v>
      </c>
      <c r="M37" s="12"/>
      <c r="N37" s="105"/>
      <c r="O37" s="7"/>
      <c r="P37" s="104"/>
      <c r="Z37" s="29"/>
      <c r="AA37" s="8"/>
      <c r="AE37" s="4"/>
      <c r="AF37" s="44"/>
      <c r="AG37" s="10"/>
      <c r="AH37" s="30"/>
    </row>
    <row r="38" spans="2:34" ht="17.100000000000001" customHeight="1" x14ac:dyDescent="0.2">
      <c r="B38" s="6" t="s">
        <v>55</v>
      </c>
      <c r="C38" s="6"/>
      <c r="D38" s="6"/>
      <c r="E38" s="6"/>
      <c r="F38" s="101">
        <v>1295</v>
      </c>
      <c r="G38" s="196"/>
      <c r="H38" s="101">
        <v>1295</v>
      </c>
      <c r="I38" s="12"/>
      <c r="J38" s="101">
        <v>1295</v>
      </c>
      <c r="K38" s="12"/>
      <c r="L38" s="220" t="s">
        <v>58</v>
      </c>
      <c r="M38" s="221"/>
      <c r="N38" s="107">
        <f>SUM(N16:N36)-N37</f>
        <v>1579</v>
      </c>
      <c r="O38" s="7"/>
      <c r="Z38" s="29"/>
      <c r="AA38" s="13"/>
      <c r="AB38" s="212" t="s">
        <v>59</v>
      </c>
      <c r="AC38" s="212"/>
      <c r="AD38" s="10">
        <f>(AD36*M18)/100</f>
        <v>0</v>
      </c>
      <c r="AE38" s="4"/>
      <c r="AH38" s="30"/>
    </row>
    <row r="39" spans="2:34" ht="17.100000000000001" customHeight="1" x14ac:dyDescent="0.2">
      <c r="B39" s="6" t="s">
        <v>57</v>
      </c>
      <c r="C39" s="6"/>
      <c r="D39" s="6"/>
      <c r="E39" s="6"/>
      <c r="F39" s="101">
        <v>465</v>
      </c>
      <c r="G39" s="196"/>
      <c r="H39" s="101">
        <v>465</v>
      </c>
      <c r="I39" s="12"/>
      <c r="J39" s="101">
        <v>465</v>
      </c>
      <c r="K39" s="12"/>
      <c r="L39" s="104" t="s">
        <v>61</v>
      </c>
      <c r="N39" s="43"/>
      <c r="O39" s="7"/>
      <c r="P39" s="6" t="str">
        <f>IF(N39&gt;(N38),"Seller Credit Exceeds Loan Closing Costs",IF(N39&gt;(F20*0.06),"Seller Credit must be less than 6% and less than est. closing costs"," "))</f>
        <v xml:space="preserve"> </v>
      </c>
      <c r="Z39" s="29"/>
      <c r="AA39" s="12"/>
      <c r="AE39" s="4"/>
      <c r="AF39" s="2"/>
      <c r="AG39" s="10"/>
      <c r="AH39" s="30"/>
    </row>
    <row r="40" spans="2:34" ht="17.100000000000001" customHeight="1" x14ac:dyDescent="0.2">
      <c r="B40" s="6" t="s">
        <v>60</v>
      </c>
      <c r="C40" s="6"/>
      <c r="D40" s="6"/>
      <c r="E40" s="6"/>
      <c r="F40" s="38"/>
      <c r="G40" s="196"/>
      <c r="H40" s="50">
        <v>0</v>
      </c>
      <c r="I40" s="12"/>
      <c r="J40" s="50">
        <f>F40</f>
        <v>0</v>
      </c>
      <c r="K40" s="12"/>
      <c r="L40" s="220" t="s">
        <v>63</v>
      </c>
      <c r="M40" s="220"/>
      <c r="N40" s="107">
        <f>N38-N39</f>
        <v>1579</v>
      </c>
      <c r="O40" s="7"/>
      <c r="P40" s="7"/>
      <c r="Z40" s="29"/>
      <c r="AA40" s="12"/>
      <c r="AD40" s="76">
        <f>IF(H25="Select Score Above",0,((H25/365)*H22)*M30)</f>
        <v>0</v>
      </c>
      <c r="AE40" s="75"/>
      <c r="AF40" s="77"/>
      <c r="AG40" s="76"/>
      <c r="AH40" s="30"/>
    </row>
    <row r="41" spans="2:34" ht="17.100000000000001" customHeight="1" thickBot="1" x14ac:dyDescent="0.25">
      <c r="B41" s="100" t="s">
        <v>62</v>
      </c>
      <c r="C41" s="6"/>
      <c r="D41" s="6"/>
      <c r="E41" s="6"/>
      <c r="F41" s="102">
        <f>F36+F37+F38+F39+F40</f>
        <v>1820</v>
      </c>
      <c r="G41" s="200"/>
      <c r="H41" s="102">
        <f>H36+H37+H38+H39+H40</f>
        <v>1820</v>
      </c>
      <c r="I41" s="103"/>
      <c r="J41" s="102">
        <f>J36+J37+J38+J39+J40</f>
        <v>1820</v>
      </c>
      <c r="K41" s="12"/>
      <c r="O41" s="7"/>
      <c r="P41" s="7"/>
      <c r="Z41" s="29"/>
      <c r="AA41" s="12"/>
      <c r="AB41" s="12"/>
      <c r="AC41" s="4"/>
      <c r="AD41" s="4"/>
      <c r="AE41" s="4"/>
      <c r="AF41" s="4"/>
      <c r="AG41" s="4"/>
      <c r="AH41" s="30"/>
    </row>
    <row r="42" spans="2:34" ht="17.100000000000001" customHeight="1" thickTop="1" thickBot="1" x14ac:dyDescent="0.25">
      <c r="B42" s="90"/>
      <c r="C42" s="90"/>
      <c r="D42" s="90"/>
      <c r="E42" s="90"/>
      <c r="F42" s="90"/>
      <c r="G42" s="201"/>
      <c r="H42" s="90"/>
      <c r="I42" s="90"/>
      <c r="J42" s="90"/>
      <c r="K42" s="12"/>
      <c r="L42" s="246" t="s">
        <v>64</v>
      </c>
      <c r="M42" s="246"/>
      <c r="N42" s="109" t="str">
        <f>IF(N39=0,"",IF(F20="","",(N39/F20)))</f>
        <v/>
      </c>
      <c r="O42" s="7"/>
      <c r="P42" s="7"/>
      <c r="Z42" s="29"/>
      <c r="AA42" s="12"/>
      <c r="AB42" s="12"/>
      <c r="AC42" s="4"/>
      <c r="AD42" s="4"/>
      <c r="AE42" s="4"/>
      <c r="AF42" s="4"/>
      <c r="AG42" s="4"/>
      <c r="AH42" s="30"/>
    </row>
    <row r="43" spans="2:34" ht="17.100000000000001" customHeight="1" thickTop="1" x14ac:dyDescent="0.2">
      <c r="B43" s="222" t="s">
        <v>63</v>
      </c>
      <c r="C43" s="222"/>
      <c r="D43" s="222"/>
      <c r="E43" s="223"/>
      <c r="F43" s="102">
        <f>N40</f>
        <v>1579</v>
      </c>
      <c r="G43" s="114"/>
      <c r="H43" s="102">
        <f>N40</f>
        <v>1579</v>
      </c>
      <c r="I43" s="33"/>
      <c r="J43" s="102">
        <f>N40</f>
        <v>1579</v>
      </c>
      <c r="K43" s="12"/>
      <c r="L43" s="217" t="s">
        <v>66</v>
      </c>
      <c r="M43" s="218"/>
      <c r="N43" s="219"/>
      <c r="O43" s="7"/>
      <c r="P43" s="7"/>
      <c r="Z43" s="29"/>
      <c r="AA43" s="12"/>
      <c r="AB43" s="12"/>
      <c r="AC43" s="4"/>
      <c r="AD43" s="4"/>
      <c r="AE43" s="4"/>
      <c r="AF43" s="4"/>
      <c r="AG43" s="4"/>
      <c r="AH43" s="30"/>
    </row>
    <row r="44" spans="2:34" ht="17.100000000000001" customHeight="1" x14ac:dyDescent="0.2">
      <c r="B44" s="7" t="s">
        <v>65</v>
      </c>
      <c r="C44" s="6"/>
      <c r="D44" s="6"/>
      <c r="E44" s="6"/>
      <c r="F44" s="101">
        <f>F21</f>
        <v>0</v>
      </c>
      <c r="G44" s="196"/>
      <c r="H44" s="101">
        <f>H21</f>
        <v>0</v>
      </c>
      <c r="I44" s="12"/>
      <c r="J44" s="101">
        <f>J21</f>
        <v>0</v>
      </c>
      <c r="K44" s="12"/>
      <c r="L44" s="118" t="s">
        <v>16</v>
      </c>
      <c r="M44" s="115" t="str">
        <f>IF(F25=0,"",IF(F25="","",IF(F29=0,"",IF(F30=0,"",(F49/F20)))))</f>
        <v/>
      </c>
      <c r="N44" s="116"/>
      <c r="O44" s="7"/>
      <c r="P44" s="7"/>
      <c r="Z44" s="29"/>
      <c r="AA44" s="12"/>
      <c r="AB44" s="12"/>
      <c r="AC44" s="4"/>
      <c r="AD44" s="4"/>
      <c r="AE44" s="4"/>
      <c r="AF44" s="4"/>
      <c r="AG44" s="4"/>
      <c r="AH44" s="30"/>
    </row>
    <row r="45" spans="2:34" ht="17.100000000000001" customHeight="1" x14ac:dyDescent="0.2">
      <c r="B45" s="7" t="s">
        <v>67</v>
      </c>
      <c r="C45" s="6"/>
      <c r="D45" s="6"/>
      <c r="E45" s="6"/>
      <c r="F45" s="43"/>
      <c r="G45" s="196"/>
      <c r="H45" s="61">
        <f>F45</f>
        <v>0</v>
      </c>
      <c r="I45" s="12"/>
      <c r="J45" s="61">
        <f>F45</f>
        <v>0</v>
      </c>
      <c r="K45" s="12"/>
      <c r="L45" s="118" t="s">
        <v>17</v>
      </c>
      <c r="M45" s="115" t="str">
        <f>IF(F25=0,"",IF(F25="","",IF(F29=0,"",IF(F30=0,"",(H49/H20)))))</f>
        <v/>
      </c>
      <c r="N45" s="116"/>
      <c r="O45" s="7"/>
      <c r="P45" s="7"/>
      <c r="Z45" s="29"/>
      <c r="AA45" s="12"/>
      <c r="AB45" s="12"/>
      <c r="AC45" s="4"/>
      <c r="AD45" s="4"/>
      <c r="AE45" s="4"/>
      <c r="AF45" s="4"/>
      <c r="AG45" s="4"/>
      <c r="AH45" s="30"/>
    </row>
    <row r="46" spans="2:34" ht="17.100000000000001" customHeight="1" thickBot="1" x14ac:dyDescent="0.25">
      <c r="B46" s="106" t="s">
        <v>68</v>
      </c>
      <c r="C46" s="6"/>
      <c r="D46" s="6"/>
      <c r="E46" s="6"/>
      <c r="F46" s="42">
        <f>(F43+F44)-(F45)</f>
        <v>1579</v>
      </c>
      <c r="G46" s="89"/>
      <c r="H46" s="42">
        <f>(H43+H44)-(H45)</f>
        <v>1579</v>
      </c>
      <c r="I46" s="12"/>
      <c r="J46" s="42">
        <f>(J43+J44)-(J45)</f>
        <v>1579</v>
      </c>
      <c r="K46" s="12"/>
      <c r="L46" s="119" t="s">
        <v>69</v>
      </c>
      <c r="M46" s="117" t="str">
        <f>IF(F25=0,"",IF(F25="","",IF(F29=0,"",IF(F30=0,"",(J49/J20)))))</f>
        <v/>
      </c>
      <c r="N46" s="60"/>
      <c r="O46" s="7"/>
      <c r="P46" s="7"/>
      <c r="Z46" s="29"/>
      <c r="AA46" s="12"/>
      <c r="AB46" s="12"/>
      <c r="AC46" s="4"/>
      <c r="AD46" s="4"/>
      <c r="AE46" s="4"/>
      <c r="AF46" s="4"/>
      <c r="AG46" s="4"/>
      <c r="AH46" s="30"/>
    </row>
    <row r="47" spans="2:34" ht="17.100000000000001" customHeight="1" thickTop="1" thickBot="1" x14ac:dyDescent="0.25">
      <c r="B47" s="90"/>
      <c r="C47" s="90"/>
      <c r="D47" s="90"/>
      <c r="E47" s="90"/>
      <c r="F47" s="90"/>
      <c r="G47" s="201"/>
      <c r="H47" s="90"/>
      <c r="I47" s="90"/>
      <c r="J47" s="90"/>
      <c r="K47" s="12"/>
      <c r="O47" s="7"/>
      <c r="P47" s="7"/>
      <c r="Z47" s="29"/>
      <c r="AA47" s="12"/>
      <c r="AB47" s="12"/>
      <c r="AC47" s="4"/>
      <c r="AD47" s="4"/>
      <c r="AE47" s="4"/>
      <c r="AF47" s="4"/>
      <c r="AG47" s="4"/>
      <c r="AH47" s="30"/>
    </row>
    <row r="48" spans="2:34" ht="17.100000000000001" customHeight="1" thickTop="1" x14ac:dyDescent="0.2">
      <c r="B48" s="33" t="s">
        <v>70</v>
      </c>
      <c r="C48" s="33"/>
      <c r="D48" s="33"/>
      <c r="E48" s="33"/>
      <c r="F48" s="205" t="str">
        <f>IF(F25=0,"",IF(F25="","",IF(F29=0,"",IF(F30=0,"",(F33)))))</f>
        <v/>
      </c>
      <c r="G48" s="114"/>
      <c r="H48" s="205" t="str">
        <f>IF(F25=0,"",IF(F25="","",IF(F29=0,"",IF(F30=0,"",(H33)))))</f>
        <v/>
      </c>
      <c r="I48" s="33"/>
      <c r="J48" s="205" t="str">
        <f>IF(F25=0,"",IF(F25="","",IF(F29=0,"",IF(F30=0,"",(J33)))))</f>
        <v/>
      </c>
      <c r="K48" s="12"/>
      <c r="L48" s="214" t="str">
        <f>IF(F25=0,"INCOMPLETE RESULTS",IF(F25="","INCOMPLETE RESULTS",IF(F29=0,"INCOMPLETE RESULTS",IF(F30=0,"INCOMPLETE RESULTS",""))))</f>
        <v>INCOMPLETE RESULTS</v>
      </c>
      <c r="M48" s="214" t="str">
        <f>IF(F25=0,"ENTER LINK RATE",IF(F25="","ENTER LINK RATE",IF(F29=0,"SCROLL TO THE TOP AND SELECT COUNTY",IF(F30=0,"COMPLETE HPP (PAYMENT PROTECTION PLAN)",""))))</f>
        <v>ENTER LINK RATE</v>
      </c>
      <c r="N48" s="214"/>
      <c r="O48" s="7"/>
      <c r="P48" s="7"/>
      <c r="Z48" s="29"/>
      <c r="AA48" s="12"/>
      <c r="AB48" s="12"/>
      <c r="AC48" s="4"/>
      <c r="AD48" s="4"/>
      <c r="AE48" s="4"/>
      <c r="AF48" s="4"/>
      <c r="AG48" s="4"/>
      <c r="AH48" s="30"/>
    </row>
    <row r="49" spans="2:34" ht="17.100000000000001" customHeight="1" thickBot="1" x14ac:dyDescent="0.25">
      <c r="B49" s="224" t="s">
        <v>71</v>
      </c>
      <c r="C49" s="224"/>
      <c r="D49" s="224"/>
      <c r="E49" s="225"/>
      <c r="F49" s="204" t="str">
        <f>IF(F25=0,"",IF(F25="","",IF(F29=0,"",IF(F30=0,"",(F41+F46+F48)))))</f>
        <v/>
      </c>
      <c r="G49" s="202"/>
      <c r="H49" s="206" t="str">
        <f>IF(F25=0,"",IF(F25="","",IF(F29=0,"",IF(F30=0,"",(H41+H46+H48)))))</f>
        <v/>
      </c>
      <c r="I49" s="108"/>
      <c r="J49" s="206" t="str">
        <f>IF(F25=0,"",IF(F25="","",IF(F29=0,"",IF(F30=0,"",(J41+J46+J48)))))</f>
        <v/>
      </c>
      <c r="K49" s="12"/>
      <c r="L49" s="214"/>
      <c r="M49" s="214"/>
      <c r="N49" s="214"/>
      <c r="O49" s="7"/>
      <c r="P49" s="7"/>
      <c r="Z49" s="29"/>
      <c r="AA49" s="12"/>
      <c r="AB49" s="12"/>
      <c r="AC49" s="4"/>
      <c r="AD49" s="4"/>
      <c r="AE49" s="4"/>
      <c r="AF49" s="4"/>
      <c r="AG49" s="4"/>
      <c r="AH49" s="30"/>
    </row>
    <row r="50" spans="2:34" ht="17.100000000000001" customHeight="1" thickTop="1" x14ac:dyDescent="0.2">
      <c r="B50" s="33"/>
      <c r="C50" s="36"/>
      <c r="D50" s="36"/>
      <c r="E50" s="36"/>
      <c r="F50" s="88" t="s">
        <v>72</v>
      </c>
      <c r="G50" s="89"/>
      <c r="H50" s="88" t="s">
        <v>72</v>
      </c>
      <c r="I50" s="46"/>
      <c r="J50" s="88" t="s">
        <v>72</v>
      </c>
      <c r="K50" s="12"/>
      <c r="Z50" s="29"/>
      <c r="AA50" s="12"/>
      <c r="AB50" s="12"/>
      <c r="AC50" s="4"/>
      <c r="AD50" s="4"/>
      <c r="AE50" s="4"/>
      <c r="AF50" s="4"/>
      <c r="AG50" s="4"/>
      <c r="AH50" s="30"/>
    </row>
    <row r="51" spans="2:34" ht="17.100000000000001" customHeight="1" thickBot="1" x14ac:dyDescent="0.25">
      <c r="B51" s="33" t="s">
        <v>73</v>
      </c>
      <c r="C51" s="36"/>
      <c r="D51" s="36"/>
      <c r="E51" s="36"/>
      <c r="F51" s="207" t="str">
        <f>IF(F25=0,"",IF(F25="","",IF(F29=0,"",IF(F30=0,"",(F33)))))</f>
        <v/>
      </c>
      <c r="G51" s="89"/>
      <c r="H51" s="207" t="str">
        <f>IF(F25=0,"",IF(F25="","",IF(F29=0,"",IF(F30=0,"",(H33)))))</f>
        <v/>
      </c>
      <c r="I51" s="87"/>
      <c r="J51" s="207" t="str">
        <f>IF(F25=0,"",IF(F25="","",IF(F29=0,"",IF(F30=0,"",(J33)))))</f>
        <v/>
      </c>
      <c r="Z51" s="29"/>
      <c r="AA51" s="12"/>
      <c r="AB51" s="12"/>
      <c r="AC51" s="4"/>
      <c r="AD51" s="4"/>
      <c r="AE51" s="4"/>
      <c r="AF51" s="4"/>
      <c r="AG51" s="4"/>
      <c r="AH51" s="30"/>
    </row>
    <row r="52" spans="2:34" ht="17.100000000000001" customHeight="1" thickTop="1" thickBot="1" x14ac:dyDescent="0.25">
      <c r="B52" s="245" t="s">
        <v>74</v>
      </c>
      <c r="C52" s="245"/>
      <c r="D52" s="245"/>
      <c r="E52" s="245"/>
      <c r="F52" s="208" t="str">
        <f>IF(F25=0,"",IF(F25="","",IF(F29=0,"",IF(F30=0,"",(F49+F51)))))</f>
        <v/>
      </c>
      <c r="G52" s="203"/>
      <c r="H52" s="208" t="str">
        <f>IF(F25=0,"",IF(F25="","",IF(F29=0,"",IF(F30=0,"",(H49+H51)))))</f>
        <v/>
      </c>
      <c r="I52" s="91"/>
      <c r="J52" s="208" t="str">
        <f>IF(F25=0,"",IF(F25="","",IF(F29=0,"",IF(F30=0,"",(J49+J51)))))</f>
        <v/>
      </c>
      <c r="K52" s="12"/>
      <c r="P52" s="7"/>
      <c r="Z52" s="5"/>
      <c r="AA52" s="35"/>
      <c r="AB52" s="35"/>
      <c r="AC52" s="11"/>
      <c r="AD52" s="11"/>
      <c r="AE52" s="11"/>
      <c r="AF52" s="11"/>
      <c r="AG52" s="11"/>
      <c r="AH52" s="32"/>
    </row>
    <row r="53" spans="2:34" ht="17.100000000000001" customHeight="1" thickTop="1" thickBot="1" x14ac:dyDescent="0.25">
      <c r="B53" s="12"/>
      <c r="C53" s="12"/>
      <c r="D53" s="12"/>
      <c r="E53" s="12"/>
      <c r="F53" s="12"/>
      <c r="G53" s="16"/>
      <c r="H53" s="12"/>
      <c r="I53" s="12"/>
      <c r="J53" s="37"/>
      <c r="K53" s="12"/>
    </row>
    <row r="54" spans="2:34" ht="17.100000000000001" customHeight="1" x14ac:dyDescent="0.2">
      <c r="B54" s="238" t="s">
        <v>75</v>
      </c>
      <c r="C54" s="239"/>
      <c r="D54" s="239"/>
      <c r="E54" s="239"/>
      <c r="F54" s="239"/>
      <c r="G54" s="239"/>
      <c r="H54" s="239"/>
      <c r="I54" s="239"/>
      <c r="J54" s="240"/>
      <c r="K54" s="86"/>
      <c r="Z54" s="25"/>
      <c r="AA54" s="232" t="s">
        <v>76</v>
      </c>
      <c r="AB54" s="232"/>
      <c r="AC54" s="232"/>
      <c r="AD54" s="232"/>
      <c r="AE54" s="232"/>
      <c r="AF54" s="232"/>
      <c r="AG54" s="232"/>
      <c r="AH54" s="26"/>
    </row>
    <row r="55" spans="2:34" ht="17.100000000000001" customHeight="1" x14ac:dyDescent="0.2">
      <c r="B55" s="241"/>
      <c r="C55" s="213"/>
      <c r="D55" s="213"/>
      <c r="E55" s="213"/>
      <c r="F55" s="213"/>
      <c r="G55" s="213"/>
      <c r="H55" s="213"/>
      <c r="I55" s="213"/>
      <c r="J55" s="215"/>
      <c r="K55" s="86"/>
      <c r="Z55" s="29"/>
      <c r="AA55" s="233"/>
      <c r="AB55" s="233"/>
      <c r="AC55" s="233"/>
      <c r="AD55" s="233"/>
      <c r="AE55" s="233"/>
      <c r="AF55" s="233"/>
      <c r="AG55" s="233"/>
      <c r="AH55" s="30"/>
    </row>
    <row r="56" spans="2:34" ht="17.100000000000001" customHeight="1" thickBot="1" x14ac:dyDescent="0.25">
      <c r="B56" s="242"/>
      <c r="C56" s="243"/>
      <c r="D56" s="243"/>
      <c r="E56" s="243"/>
      <c r="F56" s="243"/>
      <c r="G56" s="243"/>
      <c r="H56" s="243"/>
      <c r="I56" s="243"/>
      <c r="J56" s="244"/>
      <c r="K56" s="86"/>
      <c r="Z56" s="5"/>
      <c r="AA56" s="234"/>
      <c r="AB56" s="234"/>
      <c r="AC56" s="234"/>
      <c r="AD56" s="234"/>
      <c r="AE56" s="234"/>
      <c r="AF56" s="234"/>
      <c r="AG56" s="234"/>
      <c r="AH56" s="32"/>
    </row>
    <row r="57" spans="2:34" ht="17.100000000000001" customHeight="1" x14ac:dyDescent="0.2">
      <c r="K57" s="86"/>
      <c r="Z57" s="29"/>
      <c r="AA57" s="45"/>
      <c r="AB57" s="45"/>
      <c r="AC57" s="45"/>
      <c r="AD57" s="45"/>
      <c r="AE57" s="45"/>
      <c r="AF57" s="45"/>
      <c r="AG57" s="45"/>
      <c r="AH57" s="30"/>
    </row>
    <row r="58" spans="2:34" ht="17.100000000000001" customHeight="1" x14ac:dyDescent="0.2">
      <c r="K58" s="12"/>
      <c r="Z58" s="29"/>
      <c r="AA58" s="45"/>
      <c r="AB58" s="45"/>
      <c r="AC58" s="45"/>
      <c r="AD58" s="45"/>
      <c r="AE58" s="45"/>
      <c r="AF58" s="45"/>
      <c r="AG58" s="45"/>
      <c r="AH58" s="30"/>
    </row>
    <row r="59" spans="2:34" ht="17.100000000000001" customHeight="1" x14ac:dyDescent="0.2">
      <c r="Z59" s="29"/>
      <c r="AA59" s="45"/>
      <c r="AB59" s="45"/>
      <c r="AC59" s="45"/>
      <c r="AD59" s="45"/>
      <c r="AE59" s="45"/>
      <c r="AF59" s="45"/>
      <c r="AG59" s="45"/>
      <c r="AH59" s="30"/>
    </row>
    <row r="60" spans="2:34" ht="17.100000000000001" customHeight="1" x14ac:dyDescent="0.2">
      <c r="Z60" s="29"/>
      <c r="AA60" s="12"/>
      <c r="AB60" s="12"/>
      <c r="AE60" s="4"/>
      <c r="AH60" s="30"/>
    </row>
    <row r="61" spans="2:34" ht="17.100000000000001" customHeight="1" x14ac:dyDescent="0.2">
      <c r="Z61" s="29"/>
      <c r="AB61" s="212" t="s">
        <v>13</v>
      </c>
      <c r="AC61" s="212"/>
      <c r="AD61" s="9">
        <f>J20</f>
        <v>0</v>
      </c>
      <c r="AE61" s="4"/>
      <c r="AF61" s="44" t="s">
        <v>14</v>
      </c>
      <c r="AG61" s="10">
        <f>(AD20*('Insurance Cost'!E3/100)/12)</f>
        <v>0</v>
      </c>
      <c r="AH61" s="30"/>
    </row>
    <row r="62" spans="2:34" ht="17.100000000000001" customHeight="1" x14ac:dyDescent="0.2">
      <c r="Z62" s="29"/>
      <c r="AA62" s="1"/>
      <c r="AB62" s="212" t="s">
        <v>20</v>
      </c>
      <c r="AC62" s="212"/>
      <c r="AD62" s="51">
        <f>J21</f>
        <v>0</v>
      </c>
      <c r="AE62" s="4"/>
      <c r="AF62" s="44" t="s">
        <v>21</v>
      </c>
      <c r="AG62" s="85">
        <f>IF(AD64&gt;=726201,(AD64*0.007/12),(AD64*0.005/12))</f>
        <v>0</v>
      </c>
      <c r="AH62" s="30"/>
    </row>
    <row r="63" spans="2:34" ht="17.100000000000001" customHeight="1" x14ac:dyDescent="0.2">
      <c r="Z63" s="29"/>
      <c r="AA63" s="8"/>
      <c r="AB63" s="212" t="s">
        <v>24</v>
      </c>
      <c r="AC63" s="212"/>
      <c r="AD63" s="10">
        <f>AD61-AD62</f>
        <v>0</v>
      </c>
      <c r="AE63" s="4"/>
      <c r="AF63" s="44" t="s">
        <v>25</v>
      </c>
      <c r="AG63" s="10">
        <f>AD61*0.015/12</f>
        <v>0</v>
      </c>
      <c r="AH63" s="30"/>
    </row>
    <row r="64" spans="2:34" ht="12.75" customHeight="1" x14ac:dyDescent="0.2">
      <c r="Z64" s="29"/>
      <c r="AA64" s="8"/>
      <c r="AB64" s="212" t="s">
        <v>27</v>
      </c>
      <c r="AC64" s="212"/>
      <c r="AD64" s="10">
        <f>(AD63*0.0175)+AD63</f>
        <v>0</v>
      </c>
      <c r="AE64" s="4"/>
      <c r="AF64" s="78"/>
      <c r="AG64" s="10"/>
      <c r="AH64" s="30"/>
    </row>
    <row r="65" spans="26:34" x14ac:dyDescent="0.2">
      <c r="Z65" s="29"/>
      <c r="AA65" s="8"/>
      <c r="AE65" s="4"/>
      <c r="AF65" s="44"/>
      <c r="AG65" s="10"/>
      <c r="AH65" s="30"/>
    </row>
    <row r="66" spans="26:34" ht="12.75" customHeight="1" x14ac:dyDescent="0.2">
      <c r="Z66" s="29"/>
      <c r="AA66" s="13"/>
      <c r="AB66" s="212" t="s">
        <v>59</v>
      </c>
      <c r="AC66" s="212"/>
      <c r="AD66" s="10">
        <f>AD64*M18/100</f>
        <v>0</v>
      </c>
      <c r="AE66" s="4"/>
      <c r="AH66" s="30"/>
    </row>
    <row r="67" spans="26:34" x14ac:dyDescent="0.2">
      <c r="Z67" s="29"/>
      <c r="AA67" s="12"/>
      <c r="AE67" s="4"/>
      <c r="AF67" s="2"/>
      <c r="AG67" s="10"/>
      <c r="AH67" s="30"/>
    </row>
    <row r="68" spans="26:34" x14ac:dyDescent="0.2">
      <c r="Z68" s="29"/>
      <c r="AA68" s="12"/>
      <c r="AD68" s="76">
        <f>IF(J25="Select Score Above",0,((J25/365)*J22)*M30)</f>
        <v>0</v>
      </c>
      <c r="AE68" s="4"/>
      <c r="AF68" s="2"/>
      <c r="AG68" s="10"/>
      <c r="AH68" s="30"/>
    </row>
    <row r="69" spans="26:34" x14ac:dyDescent="0.2">
      <c r="Z69" s="29"/>
      <c r="AA69" s="12"/>
      <c r="AB69" s="12"/>
      <c r="AC69" s="4"/>
      <c r="AD69" s="4"/>
      <c r="AE69" s="4"/>
      <c r="AF69" s="4"/>
      <c r="AG69" s="4"/>
      <c r="AH69" s="30"/>
    </row>
    <row r="70" spans="26:34" ht="13.5" thickBot="1" x14ac:dyDescent="0.25">
      <c r="Z70" s="5"/>
      <c r="AA70" s="35"/>
      <c r="AB70" s="35"/>
      <c r="AC70" s="11"/>
      <c r="AD70" s="11"/>
      <c r="AE70" s="11"/>
      <c r="AF70" s="11"/>
      <c r="AG70" s="11"/>
      <c r="AH70" s="32"/>
    </row>
  </sheetData>
  <sheetProtection algorithmName="SHA-512" hashValue="JdlUq2+yZP/skUTuxPX+g53iQCdPOWfPTekxojwZzRR1LOeViobj4+1y5U1L25H+MwmDO0s3p5bHE82gXtHFLw==" saltValue="tdVVId9ShURy+4R9ihIjxA==" spinCount="100000" sheet="1" selectLockedCells="1"/>
  <mergeCells count="50">
    <mergeCell ref="F24:J24"/>
    <mergeCell ref="B2:M2"/>
    <mergeCell ref="AA10:AG15"/>
    <mergeCell ref="W11:X11"/>
    <mergeCell ref="W15:X15"/>
    <mergeCell ref="C7:I7"/>
    <mergeCell ref="C10:I10"/>
    <mergeCell ref="K15:O15"/>
    <mergeCell ref="K7:L7"/>
    <mergeCell ref="K10:L10"/>
    <mergeCell ref="N10:O10"/>
    <mergeCell ref="P12:T12"/>
    <mergeCell ref="K6:W6"/>
    <mergeCell ref="B13:M13"/>
    <mergeCell ref="C8:F8"/>
    <mergeCell ref="H8:I8"/>
    <mergeCell ref="C9:I9"/>
    <mergeCell ref="K21:K22"/>
    <mergeCell ref="C11:I11"/>
    <mergeCell ref="C12:I12"/>
    <mergeCell ref="AB66:AC66"/>
    <mergeCell ref="AA54:AG56"/>
    <mergeCell ref="AB61:AC61"/>
    <mergeCell ref="AB62:AC62"/>
    <mergeCell ref="AB63:AC63"/>
    <mergeCell ref="AB64:AC64"/>
    <mergeCell ref="C31:E31"/>
    <mergeCell ref="AA29:AG31"/>
    <mergeCell ref="AB33:AC33"/>
    <mergeCell ref="B54:J56"/>
    <mergeCell ref="B52:E52"/>
    <mergeCell ref="L42:M42"/>
    <mergeCell ref="B30:D30"/>
    <mergeCell ref="L48:L49"/>
    <mergeCell ref="M48:N49"/>
    <mergeCell ref="B36:D36"/>
    <mergeCell ref="F34:J34"/>
    <mergeCell ref="L43:N43"/>
    <mergeCell ref="L40:M40"/>
    <mergeCell ref="L38:M38"/>
    <mergeCell ref="B43:E43"/>
    <mergeCell ref="B49:E49"/>
    <mergeCell ref="AB18:AC18"/>
    <mergeCell ref="AB19:AC19"/>
    <mergeCell ref="AB20:AC20"/>
    <mergeCell ref="AB21:AC21"/>
    <mergeCell ref="AB38:AC38"/>
    <mergeCell ref="AB35:AC35"/>
    <mergeCell ref="AB34:AC34"/>
    <mergeCell ref="AB36:AC36"/>
  </mergeCells>
  <conditionalFormatting sqref="C9:I9">
    <cfRule type="cellIs" dxfId="24" priority="2" operator="equal">
      <formula>"Select County and State"</formula>
    </cfRule>
  </conditionalFormatting>
  <conditionalFormatting sqref="F25">
    <cfRule type="containsText" dxfId="23" priority="1" operator="containsText" text="Select Score Above">
      <formula>NOT(ISERROR(SEARCH("Select Score Above",F25)))</formula>
    </cfRule>
  </conditionalFormatting>
  <conditionalFormatting sqref="F33 H33 J33">
    <cfRule type="containsText" dxfId="22" priority="17" operator="containsText" text="Enter Rate">
      <formula>NOT(ISERROR(SEARCH("Enter Rate",F33)))</formula>
    </cfRule>
    <cfRule type="containsText" dxfId="21" priority="19" operator="containsText" text="Complete HPP">
      <formula>NOT(ISERROR(SEARCH("Complete HPP",F33)))</formula>
    </cfRule>
    <cfRule type="containsText" dxfId="20" priority="20" operator="containsText" text="Select County">
      <formula>NOT(ISERROR(SEARCH("Select County",F33)))</formula>
    </cfRule>
    <cfRule type="cellIs" dxfId="19" priority="36" operator="equal">
      <formula>0</formula>
    </cfRule>
  </conditionalFormatting>
  <conditionalFormatting sqref="F48 H48 J48 F51 H51 J51">
    <cfRule type="containsText" dxfId="18" priority="16" operator="containsText" text="Select County">
      <formula>NOT(ISERROR(SEARCH("Select County",F48)))</formula>
    </cfRule>
  </conditionalFormatting>
  <conditionalFormatting sqref="F48:F49 H48:H49 J48:J49 F51:F52 H51:H52 J51:J52">
    <cfRule type="cellIs" dxfId="17" priority="9" operator="equal">
      <formula>"Enter Rate"</formula>
    </cfRule>
    <cfRule type="cellIs" dxfId="16" priority="13" operator="equal">
      <formula>"Complete HPP"</formula>
    </cfRule>
  </conditionalFormatting>
  <conditionalFormatting sqref="F49 H49 J49 F52 H52 J52">
    <cfRule type="cellIs" dxfId="15" priority="14" operator="equal">
      <formula>"Select County"</formula>
    </cfRule>
  </conditionalFormatting>
  <conditionalFormatting sqref="G8">
    <cfRule type="cellIs" dxfId="14" priority="4" operator="equal">
      <formula>"State"</formula>
    </cfRule>
  </conditionalFormatting>
  <conditionalFormatting sqref="H25">
    <cfRule type="containsText" dxfId="13" priority="26" operator="containsText" text="Select Score Above">
      <formula>NOT(ISERROR(SEARCH("Select Score Above",H25)))</formula>
    </cfRule>
  </conditionalFormatting>
  <conditionalFormatting sqref="J25">
    <cfRule type="containsText" dxfId="12" priority="25" operator="containsText" text="Select Score Above">
      <formula>NOT(ISERROR(SEARCH("Select Score Above",J25)))</formula>
    </cfRule>
  </conditionalFormatting>
  <conditionalFormatting sqref="K21:K22">
    <cfRule type="containsText" dxfId="11" priority="32" operator="containsText" text="Down">
      <formula>NOT(ISERROR(SEARCH("Down",K21)))</formula>
    </cfRule>
  </conditionalFormatting>
  <conditionalFormatting sqref="L48:L49">
    <cfRule type="cellIs" dxfId="10" priority="8" operator="equal">
      <formula>"INCOMPLETE RESULTS"</formula>
    </cfRule>
  </conditionalFormatting>
  <conditionalFormatting sqref="M44:M46">
    <cfRule type="containsText" dxfId="9" priority="10" operator="containsText" text="Complete HPP">
      <formula>NOT(ISERROR(SEARCH("Complete HPP",M44)))</formula>
    </cfRule>
    <cfRule type="containsText" dxfId="8" priority="11" operator="containsText" text="Enter Rate">
      <formula>NOT(ISERROR(SEARCH("Enter Rate",M44)))</formula>
    </cfRule>
    <cfRule type="containsText" dxfId="7" priority="12" operator="containsText" text="Select County">
      <formula>NOT(ISERROR(SEARCH("Select County",M44)))</formula>
    </cfRule>
  </conditionalFormatting>
  <conditionalFormatting sqref="M48:N49">
    <cfRule type="cellIs" dxfId="6" priority="5" operator="equal">
      <formula>"ENTER LINK RATE"</formula>
    </cfRule>
    <cfRule type="cellIs" dxfId="5" priority="6" operator="equal">
      <formula>"SCROLL TO THE TOP AND SELECT COUNTY"</formula>
    </cfRule>
    <cfRule type="cellIs" dxfId="4" priority="7" operator="equal">
      <formula>"COMPLETE HPP (PAYMENT PROTECTION PLAN)"</formula>
    </cfRule>
  </conditionalFormatting>
  <conditionalFormatting sqref="P18">
    <cfRule type="containsText" dxfId="3" priority="30" operator="containsText" text="Cannot exceed">
      <formula>NOT(ISERROR(SEARCH("Cannot exceed",P18)))</formula>
    </cfRule>
  </conditionalFormatting>
  <conditionalFormatting sqref="P19">
    <cfRule type="containsText" dxfId="2" priority="29" operator="containsText" text="cannot exceed">
      <formula>NOT(ISERROR(SEARCH("cannot exceed",P19)))</formula>
    </cfRule>
  </conditionalFormatting>
  <conditionalFormatting sqref="P39">
    <cfRule type="containsText" dxfId="1" priority="22" operator="containsText" text="Seller Credit must be less than 6% and less than est. closing costs">
      <formula>NOT(ISERROR(SEARCH("Seller Credit must be less than 6% and less than est. closing costs",P39)))</formula>
    </cfRule>
    <cfRule type="containsText" dxfId="0" priority="23" operator="containsText" text="Credit Exceed">
      <formula>NOT(ISERROR(SEARCH("Credit Exceed",P39)))</formula>
    </cfRule>
  </conditionalFormatting>
  <dataValidations count="2">
    <dataValidation type="list" allowBlank="1" showInputMessage="1" showErrorMessage="1" sqref="C9:I9" xr:uid="{9AA80FB1-C1F4-431E-8CAD-5A60CFAEB1B5}">
      <formula1>INDIRECT($G$8)</formula1>
    </dataValidation>
    <dataValidation type="list" allowBlank="1" showInputMessage="1" showErrorMessage="1" sqref="G8" xr:uid="{28082ACE-D46C-4749-93C6-EDC9D326E801}">
      <formula1>States</formula1>
    </dataValidation>
  </dataValidations>
  <hyperlinks>
    <hyperlink ref="M35" r:id="rId1" xr:uid="{D6121299-E764-4C1E-83DE-F2B502CEF29F}"/>
  </hyperlinks>
  <printOptions horizontalCentered="1"/>
  <pageMargins left="0.7" right="0.7" top="0.75" bottom="0.75" header="0.3" footer="0.3"/>
  <pageSetup scale="69" orientation="landscape" horizontalDpi="200" verticalDpi="2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301C1-2432-49D0-A59F-33B6E90C25B1}">
  <sheetPr codeName="Sheet2"/>
  <dimension ref="A1:AM334"/>
  <sheetViews>
    <sheetView workbookViewId="0">
      <pane ySplit="5" topLeftCell="A6" activePane="bottomLeft" state="frozen"/>
      <selection activeCell="C7" sqref="C7:I7"/>
      <selection pane="bottomLeft" activeCell="A157" sqref="A157"/>
    </sheetView>
  </sheetViews>
  <sheetFormatPr defaultColWidth="9.6640625" defaultRowHeight="12.75" x14ac:dyDescent="0.2"/>
  <cols>
    <col min="1" max="2" width="35.83203125" style="127" customWidth="1"/>
    <col min="3" max="5" width="22.6640625" style="127" customWidth="1"/>
    <col min="6" max="13" width="9.6640625" style="127"/>
    <col min="14" max="14" width="19.33203125" style="127" customWidth="1"/>
    <col min="15" max="16384" width="9.6640625" style="127"/>
  </cols>
  <sheetData>
    <row r="1" spans="1:8" s="122" customFormat="1" ht="31.5" x14ac:dyDescent="0.5">
      <c r="A1" s="120" t="s">
        <v>77</v>
      </c>
      <c r="B1" s="121"/>
    </row>
    <row r="2" spans="1:8" s="122" customFormat="1" ht="18.75" x14ac:dyDescent="0.3">
      <c r="A2" s="121" t="s">
        <v>78</v>
      </c>
      <c r="B2" s="121"/>
    </row>
    <row r="3" spans="1:8" s="122" customFormat="1" ht="21" x14ac:dyDescent="0.35">
      <c r="A3" s="121" t="s">
        <v>79</v>
      </c>
      <c r="B3" s="121"/>
      <c r="D3" s="167" t="s">
        <v>80</v>
      </c>
      <c r="E3" s="181">
        <f>IF(LinkCalculation_Estimated!G8='Insurance Cost'!C49,'Insurance Cost'!E49,IF(LinkCalculation_Estimated!G8='Insurance Cost'!C59,'Insurance Cost'!E59,IF(LinkCalculation_Estimated!G8='Insurance Cost'!C70,'Insurance Cost'!E70,IF(LinkCalculation_Estimated!G8='Insurance Cost'!C76,'Insurance Cost'!E76,IF(LinkCalculation_Estimated!G8='Insurance Cost'!C96,'Insurance Cost'!E96,IF(LinkCalculation_Estimated!G8='Insurance Cost'!C106,'Insurance Cost'!E106,IF(LinkCalculation_Estimated!G8='Insurance Cost'!C120,'Insurance Cost'!E120,IF(LinkCalculation_Estimated!G8='Insurance Cost'!C129,'Insurance Cost'!E129,IF(LinkCalculation_Estimated!G8='Insurance Cost'!C136,'Insurance Cost'!E136,IF(LinkCalculation_Estimated!G8='Insurance Cost'!C141,'Insurance Cost'!E141,IF(LinkCalculation_Estimated!G8='Insurance Cost'!C148,'Insurance Cost'!E148,IF(LinkCalculation_Estimated!G8='Insurance Cost'!C154,'Insurance Cost'!E154,IF(LinkCalculation_Estimated!G8='Insurance Cost'!C168,'Insurance Cost'!E168,IF(LinkCalculation_Estimated!G8='Insurance Cost'!C179,'Insurance Cost'!E179,IF(LinkCalculation_Estimated!G8='Insurance Cost'!C192,'Insurance Cost'!E192,E7)))))))))))))))</f>
        <v>0</v>
      </c>
    </row>
    <row r="4" spans="1:8" s="122" customFormat="1" ht="18.75" x14ac:dyDescent="0.3">
      <c r="A4" s="121" t="s">
        <v>81</v>
      </c>
      <c r="B4" s="121"/>
    </row>
    <row r="5" spans="1:8" s="122" customFormat="1" ht="18.75" x14ac:dyDescent="0.3">
      <c r="A5" s="121" t="s">
        <v>82</v>
      </c>
      <c r="B5" s="121"/>
    </row>
    <row r="6" spans="1:8" s="122" customFormat="1" ht="19.5" thickBot="1" x14ac:dyDescent="0.35">
      <c r="A6" s="121"/>
      <c r="B6" s="121"/>
      <c r="H6" s="127"/>
    </row>
    <row r="7" spans="1:8" s="123" customFormat="1" ht="21.75" thickBot="1" x14ac:dyDescent="0.4">
      <c r="A7" s="263" t="s">
        <v>83</v>
      </c>
      <c r="B7" s="264"/>
      <c r="C7" s="265"/>
      <c r="D7" s="165" t="s">
        <v>84</v>
      </c>
      <c r="E7" s="166">
        <f>IF(LinkCalculation_Estimated!G8=D8,C8,IF(LinkCalculation_Estimated!G8=D9,C9,IF(LinkCalculation_Estimated!G8=D10,C10,IF(LinkCalculation_Estimated!G8=D11,C11,IF(LinkCalculation_Estimated!G8=D12,C12,IF(LinkCalculation_Estimated!G8=D13,C13,IF(LinkCalculation_Estimated!G8=D14,C14,IF(LinkCalculation_Estimated!G8=D15,C15,IF(LinkCalculation_Estimated!G8=D16,C16,IF(LinkCalculation_Estimated!G8=D17,C17,IF(LinkCalculation_Estimated!G8=D18,C18,IF(LinkCalculation_Estimated!G8=D19,C19,IF(LinkCalculation_Estimated!G8=D20,C20,IF(LinkCalculation_Estimated!G8=D21,C21,IF(LinkCalculation_Estimated!G8=D22,C23,IF(LinkCalculation_Estimated!G8=D24,C24,IF(LinkCalculation_Estimated!G8=D25,C25,IF(LinkCalculation_Estimated!G8=D26,C26,IF(LinkCalculation_Estimated!G8=D27,C27,IF(LinkCalculation_Estimated!G8=D28,C28,IF(LinkCalculation_Estimated!G8=D29,C29,IF(LinkCalculation_Estimated!G8=D30,C30,IF(LinkCalculation_Estimated!G8=D31,C31,IF(LinkCalculation_Estimated!G8=D32,C32,IF(LinkCalculation_Estimated!G8=D33,C33,IF(LinkCalculation_Estimated!G8=D34,C35,IF(LinkCalculation_Estimated!G8=D36,C36,IF(LinkCalculation_Estimated!G8=D37,C37,IF(LinkCalculation_Estimated!G8=D38,C38,IF(LinkCalculation_Estimated!G8=D39,C39,IF(LinkCalculation_Estimated!G8=D40,C40,IF(LinkCalculation_Estimated!G8=D41,C41,IF(LinkCalculation_Estimated!G8=D42,C42,IF(LinkCalculation_Estimated!G8=D43,C43,IF(LinkCalculation_Estimated!G8=D44,C44,0)))))))))))))))))))))))))))))))))))</f>
        <v>0</v>
      </c>
    </row>
    <row r="8" spans="1:8" x14ac:dyDescent="0.2">
      <c r="A8" s="124" t="s">
        <v>85</v>
      </c>
      <c r="B8" s="125"/>
      <c r="C8" s="126">
        <v>0.26</v>
      </c>
      <c r="D8" s="155" t="s">
        <v>86</v>
      </c>
    </row>
    <row r="9" spans="1:8" x14ac:dyDescent="0.2">
      <c r="A9" s="128" t="s">
        <v>87</v>
      </c>
      <c r="B9" s="128"/>
      <c r="C9" s="129">
        <v>0.26</v>
      </c>
      <c r="D9" s="155" t="s">
        <v>88</v>
      </c>
    </row>
    <row r="10" spans="1:8" x14ac:dyDescent="0.2">
      <c r="A10" s="130" t="s">
        <v>89</v>
      </c>
      <c r="B10" s="130"/>
      <c r="C10" s="131">
        <v>0.32</v>
      </c>
      <c r="D10" s="155" t="s">
        <v>90</v>
      </c>
    </row>
    <row r="11" spans="1:8" x14ac:dyDescent="0.2">
      <c r="A11" s="128" t="s">
        <v>91</v>
      </c>
      <c r="B11" s="128"/>
      <c r="C11" s="129">
        <v>0.26</v>
      </c>
      <c r="D11" s="155" t="s">
        <v>92</v>
      </c>
    </row>
    <row r="12" spans="1:8" x14ac:dyDescent="0.2">
      <c r="A12" s="130" t="s">
        <v>93</v>
      </c>
      <c r="B12" s="130"/>
      <c r="C12" s="131">
        <v>0.26</v>
      </c>
      <c r="D12" s="155" t="s">
        <v>94</v>
      </c>
    </row>
    <row r="13" spans="1:8" x14ac:dyDescent="0.2">
      <c r="A13" s="128" t="s">
        <v>95</v>
      </c>
      <c r="B13" s="128"/>
      <c r="C13" s="129">
        <v>0.68</v>
      </c>
      <c r="D13" s="155" t="s">
        <v>96</v>
      </c>
    </row>
    <row r="14" spans="1:8" x14ac:dyDescent="0.2">
      <c r="A14" s="130" t="s">
        <v>97</v>
      </c>
      <c r="B14" s="130"/>
      <c r="C14" s="131">
        <v>0.26</v>
      </c>
      <c r="D14" s="155" t="s">
        <v>98</v>
      </c>
    </row>
    <row r="15" spans="1:8" x14ac:dyDescent="0.2">
      <c r="A15" s="128" t="s">
        <v>99</v>
      </c>
      <c r="B15" s="128"/>
      <c r="C15" s="129">
        <v>0.32</v>
      </c>
      <c r="D15" s="155" t="s">
        <v>100</v>
      </c>
    </row>
    <row r="16" spans="1:8" x14ac:dyDescent="0.2">
      <c r="A16" s="130" t="s">
        <v>101</v>
      </c>
      <c r="B16" s="130"/>
      <c r="C16" s="131">
        <v>0.32</v>
      </c>
      <c r="D16" s="155" t="s">
        <v>102</v>
      </c>
    </row>
    <row r="17" spans="1:4" x14ac:dyDescent="0.2">
      <c r="A17" s="128" t="s">
        <v>103</v>
      </c>
      <c r="B17" s="128"/>
      <c r="C17" s="129">
        <v>0.26</v>
      </c>
      <c r="D17" s="155" t="s">
        <v>104</v>
      </c>
    </row>
    <row r="18" spans="1:4" x14ac:dyDescent="0.2">
      <c r="A18" s="130" t="s">
        <v>105</v>
      </c>
      <c r="B18" s="130"/>
      <c r="C18" s="131">
        <v>0.35</v>
      </c>
      <c r="D18" s="155" t="s">
        <v>106</v>
      </c>
    </row>
    <row r="19" spans="1:4" x14ac:dyDescent="0.2">
      <c r="A19" s="128" t="s">
        <v>107</v>
      </c>
      <c r="B19" s="128"/>
      <c r="C19" s="129">
        <v>0.35</v>
      </c>
      <c r="D19" s="155" t="s">
        <v>108</v>
      </c>
    </row>
    <row r="20" spans="1:4" x14ac:dyDescent="0.2">
      <c r="A20" s="130" t="s">
        <v>109</v>
      </c>
      <c r="B20" s="130"/>
      <c r="C20" s="131">
        <v>0.26</v>
      </c>
      <c r="D20" s="155" t="s">
        <v>110</v>
      </c>
    </row>
    <row r="21" spans="1:4" x14ac:dyDescent="0.2">
      <c r="A21" s="128" t="s">
        <v>111</v>
      </c>
      <c r="B21" s="128"/>
      <c r="C21" s="129">
        <v>0.26</v>
      </c>
      <c r="D21" s="155" t="s">
        <v>112</v>
      </c>
    </row>
    <row r="22" spans="1:4" x14ac:dyDescent="0.2">
      <c r="A22" s="130" t="s">
        <v>113</v>
      </c>
      <c r="B22" s="130"/>
      <c r="C22" s="131">
        <v>0.36</v>
      </c>
      <c r="D22" s="155" t="s">
        <v>114</v>
      </c>
    </row>
    <row r="23" spans="1:4" x14ac:dyDescent="0.2">
      <c r="A23" s="130" t="s">
        <v>115</v>
      </c>
      <c r="B23" s="130"/>
      <c r="C23" s="131">
        <v>0.45</v>
      </c>
    </row>
    <row r="24" spans="1:4" x14ac:dyDescent="0.2">
      <c r="A24" s="128" t="s">
        <v>116</v>
      </c>
      <c r="B24" s="128"/>
      <c r="C24" s="129">
        <v>0.26</v>
      </c>
      <c r="D24" s="155" t="s">
        <v>117</v>
      </c>
    </row>
    <row r="25" spans="1:4" x14ac:dyDescent="0.2">
      <c r="A25" s="130" t="s">
        <v>118</v>
      </c>
      <c r="B25" s="130"/>
      <c r="C25" s="131">
        <v>0.35</v>
      </c>
      <c r="D25" s="155" t="s">
        <v>119</v>
      </c>
    </row>
    <row r="26" spans="1:4" x14ac:dyDescent="0.2">
      <c r="A26" s="128" t="s">
        <v>120</v>
      </c>
      <c r="B26" s="128"/>
      <c r="C26" s="129">
        <v>0.26</v>
      </c>
      <c r="D26" s="155" t="s">
        <v>121</v>
      </c>
    </row>
    <row r="27" spans="1:4" x14ac:dyDescent="0.2">
      <c r="A27" s="130" t="s">
        <v>122</v>
      </c>
      <c r="B27" s="130"/>
      <c r="C27" s="131">
        <v>0.26</v>
      </c>
      <c r="D27" s="155" t="s">
        <v>123</v>
      </c>
    </row>
    <row r="28" spans="1:4" x14ac:dyDescent="0.2">
      <c r="A28" s="128" t="s">
        <v>124</v>
      </c>
      <c r="B28" s="128"/>
      <c r="C28" s="129">
        <v>0.26</v>
      </c>
      <c r="D28" s="155" t="s">
        <v>125</v>
      </c>
    </row>
    <row r="29" spans="1:4" x14ac:dyDescent="0.2">
      <c r="A29" s="130" t="s">
        <v>126</v>
      </c>
      <c r="B29" s="130"/>
      <c r="C29" s="131">
        <v>0.26</v>
      </c>
      <c r="D29" s="155" t="s">
        <v>127</v>
      </c>
    </row>
    <row r="30" spans="1:4" x14ac:dyDescent="0.2">
      <c r="A30" s="128" t="s">
        <v>128</v>
      </c>
      <c r="B30" s="128"/>
      <c r="C30" s="129">
        <v>0.26</v>
      </c>
      <c r="D30" s="155" t="s">
        <v>129</v>
      </c>
    </row>
    <row r="31" spans="1:4" x14ac:dyDescent="0.2">
      <c r="A31" s="130" t="s">
        <v>130</v>
      </c>
      <c r="B31" s="130"/>
      <c r="C31" s="131">
        <v>0.26</v>
      </c>
      <c r="D31" s="155" t="s">
        <v>131</v>
      </c>
    </row>
    <row r="32" spans="1:4" x14ac:dyDescent="0.2">
      <c r="A32" s="128" t="s">
        <v>132</v>
      </c>
      <c r="B32" s="128"/>
      <c r="C32" s="129">
        <v>0.83</v>
      </c>
      <c r="D32" s="155" t="s">
        <v>133</v>
      </c>
    </row>
    <row r="33" spans="1:9" x14ac:dyDescent="0.2">
      <c r="A33" s="130" t="s">
        <v>134</v>
      </c>
      <c r="B33" s="130"/>
      <c r="C33" s="131">
        <v>0.26</v>
      </c>
      <c r="D33" s="155" t="s">
        <v>135</v>
      </c>
    </row>
    <row r="34" spans="1:9" x14ac:dyDescent="0.2">
      <c r="A34" s="128" t="s">
        <v>136</v>
      </c>
      <c r="B34" s="128"/>
      <c r="C34" s="129">
        <v>0.32</v>
      </c>
      <c r="D34" s="155" t="s">
        <v>137</v>
      </c>
    </row>
    <row r="35" spans="1:9" x14ac:dyDescent="0.2">
      <c r="A35" s="128" t="s">
        <v>138</v>
      </c>
      <c r="B35" s="128"/>
      <c r="C35" s="129">
        <v>0.45</v>
      </c>
    </row>
    <row r="36" spans="1:9" x14ac:dyDescent="0.2">
      <c r="A36" s="130" t="s">
        <v>139</v>
      </c>
      <c r="B36" s="130"/>
      <c r="C36" s="131">
        <v>0.26</v>
      </c>
      <c r="D36" s="155" t="s">
        <v>140</v>
      </c>
    </row>
    <row r="37" spans="1:9" x14ac:dyDescent="0.2">
      <c r="A37" s="128" t="s">
        <v>141</v>
      </c>
      <c r="B37" s="128"/>
      <c r="C37" s="129">
        <v>0.26</v>
      </c>
      <c r="D37" s="155" t="s">
        <v>142</v>
      </c>
      <c r="I37" s="155"/>
    </row>
    <row r="38" spans="1:9" x14ac:dyDescent="0.2">
      <c r="A38" s="130" t="s">
        <v>143</v>
      </c>
      <c r="B38" s="130"/>
      <c r="C38" s="131">
        <v>0.32</v>
      </c>
      <c r="D38" s="155" t="s">
        <v>144</v>
      </c>
    </row>
    <row r="39" spans="1:9" x14ac:dyDescent="0.2">
      <c r="A39" s="128" t="s">
        <v>145</v>
      </c>
      <c r="B39" s="128"/>
      <c r="C39" s="129">
        <v>0.26</v>
      </c>
      <c r="D39" s="155" t="s">
        <v>146</v>
      </c>
    </row>
    <row r="40" spans="1:9" x14ac:dyDescent="0.2">
      <c r="A40" s="130" t="s">
        <v>147</v>
      </c>
      <c r="B40" s="130"/>
      <c r="C40" s="131">
        <v>0.26</v>
      </c>
      <c r="D40" s="155" t="s">
        <v>148</v>
      </c>
    </row>
    <row r="41" spans="1:9" x14ac:dyDescent="0.2">
      <c r="A41" s="128" t="s">
        <v>149</v>
      </c>
      <c r="B41" s="128"/>
      <c r="C41" s="129">
        <v>0.32</v>
      </c>
      <c r="D41" s="155" t="s">
        <v>150</v>
      </c>
    </row>
    <row r="42" spans="1:9" x14ac:dyDescent="0.2">
      <c r="A42" s="130" t="s">
        <v>151</v>
      </c>
      <c r="B42" s="130"/>
      <c r="C42" s="131">
        <v>0.35</v>
      </c>
      <c r="D42" s="155" t="s">
        <v>152</v>
      </c>
    </row>
    <row r="43" spans="1:9" x14ac:dyDescent="0.2">
      <c r="A43" s="128" t="s">
        <v>153</v>
      </c>
      <c r="B43" s="128"/>
      <c r="C43" s="129">
        <v>0.26</v>
      </c>
      <c r="D43" s="155" t="s">
        <v>154</v>
      </c>
    </row>
    <row r="44" spans="1:9" x14ac:dyDescent="0.2">
      <c r="A44" s="130" t="s">
        <v>155</v>
      </c>
      <c r="B44" s="130"/>
      <c r="C44" s="131">
        <v>0.26</v>
      </c>
      <c r="D44" s="155" t="s">
        <v>156</v>
      </c>
    </row>
    <row r="45" spans="1:9" x14ac:dyDescent="0.2">
      <c r="A45" s="130"/>
      <c r="B45" s="130"/>
      <c r="C45" s="131"/>
    </row>
    <row r="46" spans="1:9" ht="5.0999999999999996" customHeight="1" x14ac:dyDescent="0.2"/>
    <row r="47" spans="1:9" s="123" customFormat="1" ht="23.45" customHeight="1" x14ac:dyDescent="0.35">
      <c r="A47" s="266" t="s">
        <v>157</v>
      </c>
      <c r="B47" s="266"/>
      <c r="C47" s="266"/>
      <c r="D47" s="266"/>
      <c r="E47" s="266"/>
    </row>
    <row r="48" spans="1:9" ht="5.0999999999999996" customHeight="1" x14ac:dyDescent="0.2"/>
    <row r="49" spans="1:5" x14ac:dyDescent="0.2">
      <c r="A49" s="130" t="s">
        <v>158</v>
      </c>
      <c r="B49" s="130"/>
      <c r="C49" s="164" t="s">
        <v>159</v>
      </c>
      <c r="D49" s="163" t="s">
        <v>160</v>
      </c>
      <c r="E49" s="164">
        <f>IF(AND(LinkCalculation_Estimated!G8='Insurance Cost'!C49,LinkCalculation_Estimated!C9='Insurance Cost'!C50),'Insurance Cost'!A50,IF(AND(LinkCalculation_Estimated!G8='Insurance Cost'!C49,LinkCalculation_Estimated!C9='Insurance Cost'!C51),'Insurance Cost'!A50,IF(AND(LinkCalculation_Estimated!G8='Insurance Cost'!C49,LinkCalculation_Estimated!C9='Insurance Cost'!C52),'Insurance Cost'!A52,IF(AND(LinkCalculation_Estimated!G8='Insurance Cost'!C49,LinkCalculation_Estimated!C9='Insurance Cost'!C53),'Insurance Cost'!A52,IF(AND(LinkCalculation_Estimated!G8='Insurance Cost'!C49,LinkCalculation_Estimated!C9='Insurance Cost'!C54),'Insurance Cost'!A52,IF(AND(LinkCalculation_Estimated!G8='Insurance Cost'!C49,LinkCalculation_Estimated!C9='Insurance Cost'!C55),'Insurance Cost'!A52,IF(AND(LinkCalculation_Estimated!G8='Insurance Cost'!C49,LinkCalculation_Estimated!C9='Insurance Cost'!C56),'Insurance Cost'!A52,IF(AND(LinkCalculation_Estimated!G8='Insurance Cost'!C49,LinkCalculation_Estimated!C9='Insurance Cost'!C57),'Insurance Cost'!A57,0))))))))</f>
        <v>0</v>
      </c>
    </row>
    <row r="50" spans="1:5" x14ac:dyDescent="0.2">
      <c r="A50" s="158">
        <v>0.9</v>
      </c>
      <c r="B50" s="259" t="s">
        <v>161</v>
      </c>
      <c r="C50" s="162" t="s">
        <v>162</v>
      </c>
    </row>
    <row r="51" spans="1:5" x14ac:dyDescent="0.2">
      <c r="A51" s="158"/>
      <c r="B51" s="259"/>
      <c r="C51" s="162" t="s">
        <v>163</v>
      </c>
    </row>
    <row r="52" spans="1:5" x14ac:dyDescent="0.2">
      <c r="A52" s="159">
        <v>0.68</v>
      </c>
      <c r="B52" s="260" t="s">
        <v>164</v>
      </c>
      <c r="C52" s="179" t="s">
        <v>165</v>
      </c>
    </row>
    <row r="53" spans="1:5" x14ac:dyDescent="0.2">
      <c r="A53" s="160"/>
      <c r="B53" s="260"/>
      <c r="C53" s="179" t="s">
        <v>166</v>
      </c>
    </row>
    <row r="54" spans="1:5" x14ac:dyDescent="0.2">
      <c r="A54" s="160"/>
      <c r="B54" s="260"/>
      <c r="C54" s="179" t="s">
        <v>167</v>
      </c>
    </row>
    <row r="55" spans="1:5" x14ac:dyDescent="0.2">
      <c r="A55" s="160"/>
      <c r="B55" s="134"/>
      <c r="C55" s="179" t="s">
        <v>168</v>
      </c>
    </row>
    <row r="56" spans="1:5" x14ac:dyDescent="0.2">
      <c r="A56" s="160"/>
      <c r="B56" s="134"/>
      <c r="C56" s="179" t="s">
        <v>169</v>
      </c>
    </row>
    <row r="57" spans="1:5" x14ac:dyDescent="0.2">
      <c r="A57" s="161">
        <v>0.35</v>
      </c>
      <c r="B57" s="136"/>
      <c r="C57" s="152" t="s">
        <v>411</v>
      </c>
    </row>
    <row r="58" spans="1:5" x14ac:dyDescent="0.2">
      <c r="A58" s="138"/>
      <c r="B58" s="138"/>
      <c r="C58" s="139"/>
      <c r="D58" s="139"/>
      <c r="E58" s="139"/>
    </row>
    <row r="59" spans="1:5" x14ac:dyDescent="0.2">
      <c r="A59" s="140" t="s">
        <v>170</v>
      </c>
      <c r="B59" s="140"/>
      <c r="C59" s="164" t="s">
        <v>171</v>
      </c>
      <c r="D59" s="163" t="s">
        <v>160</v>
      </c>
      <c r="E59" s="164">
        <f>IF(AND(LinkCalculation_Estimated!G8='Insurance Cost'!C59,LinkCalculation_Estimated!C9='Insurance Cost'!C60),'Insurance Cost'!A61,IF(AND(LinkCalculation_Estimated!G8='Insurance Cost'!C59,LinkCalculation_Estimated!C9='Insurance Cost'!C61),'Insurance Cost'!A61,IF(AND(LinkCalculation_Estimated!G8='Insurance Cost'!C59,LinkCalculation_Estimated!C9='Insurance Cost'!C62),'Insurance Cost'!A61,IF(AND(LinkCalculation_Estimated!G8='Insurance Cost'!C59,LinkCalculation_Estimated!C9='Insurance Cost'!C63),'Insurance Cost'!A61,IF(AND(LinkCalculation_Estimated!G8='Insurance Cost'!C59,LinkCalculation_Estimated!C9='Insurance Cost'!C64),'Insurance Cost'!A61,IF(AND(LinkCalculation_Estimated!G8='Insurance Cost'!C59,LinkCalculation_Estimated!C9='Insurance Cost'!C65),'Insurance Cost'!A61,IF(AND(LinkCalculation_Estimated!G8='Insurance Cost'!C59,LinkCalculation_Estimated!C9='Insurance Cost'!C66),'Insurance Cost'!A61,IF(AND(LinkCalculation_Estimated!G8='Insurance Cost'!C59,LinkCalculation_Estimated!C9='Insurance Cost'!C67),'Insurance Cost'!A61,IF(AND(LinkCalculation_Estimated!G8='Insurance Cost'!C59,LinkCalculation_Estimated!C9='Insurance Cost'!C68),'Insurance Cost'!A68,0)))))))))</f>
        <v>0</v>
      </c>
    </row>
    <row r="60" spans="1:5" x14ac:dyDescent="0.2">
      <c r="A60" s="141"/>
      <c r="B60" s="141"/>
      <c r="C60" s="162" t="s">
        <v>172</v>
      </c>
    </row>
    <row r="61" spans="1:5" x14ac:dyDescent="0.2">
      <c r="A61" s="168">
        <v>0.49</v>
      </c>
      <c r="B61" s="134"/>
      <c r="C61" s="162" t="s">
        <v>173</v>
      </c>
    </row>
    <row r="62" spans="1:5" x14ac:dyDescent="0.2">
      <c r="A62" s="168"/>
      <c r="B62" s="141"/>
      <c r="C62" s="162" t="s">
        <v>174</v>
      </c>
    </row>
    <row r="63" spans="1:5" x14ac:dyDescent="0.2">
      <c r="A63" s="168"/>
      <c r="B63" s="141"/>
      <c r="C63" s="162" t="s">
        <v>175</v>
      </c>
    </row>
    <row r="64" spans="1:5" x14ac:dyDescent="0.2">
      <c r="A64" s="168"/>
      <c r="B64" s="141"/>
      <c r="C64" s="162" t="s">
        <v>176</v>
      </c>
    </row>
    <row r="65" spans="1:5" x14ac:dyDescent="0.2">
      <c r="A65" s="168"/>
      <c r="B65" s="141"/>
      <c r="C65" s="162" t="s">
        <v>177</v>
      </c>
    </row>
    <row r="66" spans="1:5" x14ac:dyDescent="0.2">
      <c r="A66" s="168"/>
      <c r="B66" s="141"/>
      <c r="C66" s="162" t="s">
        <v>178</v>
      </c>
    </row>
    <row r="67" spans="1:5" x14ac:dyDescent="0.2">
      <c r="A67" s="168"/>
      <c r="B67" s="141"/>
      <c r="C67" s="162" t="s">
        <v>179</v>
      </c>
    </row>
    <row r="68" spans="1:5" x14ac:dyDescent="0.2">
      <c r="A68" s="169">
        <v>0.32</v>
      </c>
      <c r="B68" s="136"/>
      <c r="C68" s="152" t="s">
        <v>411</v>
      </c>
    </row>
    <row r="69" spans="1:5" x14ac:dyDescent="0.2">
      <c r="A69" s="138"/>
      <c r="B69" s="138"/>
      <c r="C69" s="139"/>
      <c r="D69" s="139"/>
      <c r="E69" s="139"/>
    </row>
    <row r="70" spans="1:5" x14ac:dyDescent="0.2">
      <c r="A70" s="130" t="s">
        <v>180</v>
      </c>
      <c r="B70" s="130"/>
      <c r="C70" s="164" t="s">
        <v>181</v>
      </c>
      <c r="D70" s="163" t="s">
        <v>160</v>
      </c>
      <c r="E70" s="164">
        <f>IF(AND(LinkCalculation_Estimated!G8='Insurance Cost'!C70,LinkCalculation_Estimated!C9='Insurance Cost'!C71),'Insurance Cost'!A71,IF(AND(LinkCalculation_Estimated!G8='Insurance Cost'!C70,LinkCalculation_Estimated!C9='Insurance Cost'!C72),'Insurance Cost'!A71,IF(AND(LinkCalculation_Estimated!G8='Insurance Cost'!C70,LinkCalculation_Estimated!C9='Insurance Cost'!C73),'Insurance Cost'!A71,IF(AND(LinkCalculation_Estimated!G8='Insurance Cost'!C70,LinkCalculation_Estimated!C9='Insurance Cost'!C74),'Insurance Cost'!A74,0))))</f>
        <v>0</v>
      </c>
    </row>
    <row r="71" spans="1:5" x14ac:dyDescent="0.2">
      <c r="A71" s="171">
        <v>0.49</v>
      </c>
      <c r="B71" s="142"/>
      <c r="C71" s="162" t="s">
        <v>2</v>
      </c>
    </row>
    <row r="72" spans="1:5" x14ac:dyDescent="0.2">
      <c r="A72" s="171"/>
      <c r="B72" s="142"/>
      <c r="C72" s="162" t="s">
        <v>182</v>
      </c>
    </row>
    <row r="73" spans="1:5" x14ac:dyDescent="0.2">
      <c r="A73" s="171"/>
      <c r="B73" s="142"/>
      <c r="C73" s="162" t="s">
        <v>183</v>
      </c>
    </row>
    <row r="74" spans="1:5" x14ac:dyDescent="0.2">
      <c r="A74" s="172">
        <v>0.32</v>
      </c>
      <c r="B74" s="143"/>
      <c r="C74" s="152" t="s">
        <v>411</v>
      </c>
    </row>
    <row r="75" spans="1:5" x14ac:dyDescent="0.2">
      <c r="A75" s="144"/>
      <c r="B75" s="144"/>
      <c r="C75" s="139"/>
      <c r="D75" s="139"/>
      <c r="E75" s="139"/>
    </row>
    <row r="76" spans="1:5" x14ac:dyDescent="0.2">
      <c r="A76" s="130" t="s">
        <v>184</v>
      </c>
      <c r="B76" s="130"/>
      <c r="C76" s="164" t="s">
        <v>185</v>
      </c>
      <c r="D76" s="163" t="s">
        <v>160</v>
      </c>
      <c r="E76" s="164">
        <f>IF(AND(LinkCalculation_Estimated!G8='Insurance Cost'!C76,LinkCalculation_Estimated!C9='Insurance Cost'!C77),'Insurance Cost'!A77,IF(AND(LinkCalculation_Estimated!G8='Insurance Cost'!C76,LinkCalculation_Estimated!C9='Insurance Cost'!C78),'Insurance Cost'!A77,IF(AND(LinkCalculation_Estimated!G8='Insurance Cost'!C76,LinkCalculation_Estimated!C9='Insurance Cost'!C79),'Insurance Cost'!A77,IF(AND(LinkCalculation_Estimated!G8='Insurance Cost'!C76,LinkCalculation_Estimated!C9='Insurance Cost'!C80),'Insurance Cost'!A77,IF(AND(LinkCalculation_Estimated!G8='Insurance Cost'!C76,LinkCalculation_Estimated!C9='Insurance Cost'!C81),'Insurance Cost'!A81,IF(AND(LinkCalculation_Estimated!G8='Insurance Cost'!C76,LinkCalculation_Estimated!C9='Insurance Cost'!C82),'Insurance Cost'!A81,IF(AND(LinkCalculation_Estimated!G8='Insurance Cost'!C76,LinkCalculation_Estimated!C9='Insurance Cost'!C83),'Insurance Cost'!A81,IF(AND(LinkCalculation_Estimated!G8='Insurance Cost'!C76,LinkCalculation_Estimated!C9='Insurance Cost'!C84),'Insurance Cost'!A81,IF(AND(LinkCalculation_Estimated!G8='Insurance Cost'!C76,LinkCalculation_Estimated!C9='Insurance Cost'!C85),'Insurance Cost'!A81,IF(AND(LinkCalculation_Estimated!G8='Insurance Cost'!C76,LinkCalculation_Estimated!C9='Insurance Cost'!C86),'Insurance Cost'!A81,IF(AND(LinkCalculation_Estimated!G8='Insurance Cost'!C76,LinkCalculation_Estimated!C9='Insurance Cost'!C87),'Insurance Cost'!A81,IF(AND(LinkCalculation_Estimated!G8='Insurance Cost'!C76,LinkCalculation_Estimated!C9='Insurance Cost'!C88),'Insurance Cost'!A81,IF(AND(LinkCalculation_Estimated!G8='Insurance Cost'!C76,LinkCalculation_Estimated!C9='Insurance Cost'!C89),'Insurance Cost'!A81,IF(AND(LinkCalculation_Estimated!G8='Insurance Cost'!C76,LinkCalculation_Estimated!C9='Insurance Cost'!C90),'Insurance Cost'!A81,IF(AND(LinkCalculation_Estimated!G8='Insurance Cost'!C76,LinkCalculation_Estimated!C9='Insurance Cost'!C91),'Insurance Cost'!A81,IF(AND(LinkCalculation_Estimated!G8='Insurance Cost'!C76,LinkCalculation_Estimated!C9='Insurance Cost'!C92),'Insurance Cost'!A81,IF(AND(LinkCalculation_Estimated!G8='Insurance Cost'!C76,LinkCalculation_Estimated!C9='Insurance Cost'!C93),'Insurance Cost'!A81,IF(AND(LinkCalculation_Estimated!G8='Insurance Cost'!C76,LinkCalculation_Estimated!C9='Insurance Cost'!D81),'Insurance Cost'!A81,IF(AND(LinkCalculation_Estimated!G8='Insurance Cost'!C76,LinkCalculation_Estimated!C9='Insurance Cost'!D82),'Insurance Cost'!A81,IF(AND(LinkCalculation_Estimated!G8='Insurance Cost'!C76,LinkCalculation_Estimated!C9='Insurance Cost'!D83),'Insurance Cost'!A81,IF(AND(LinkCalculation_Estimated!G8='Insurance Cost'!C76,LinkCalculation_Estimated!C9='Insurance Cost'!D84),'Insurance Cost'!A81,IF(AND(LinkCalculation_Estimated!G8='Insurance Cost'!C76,LinkCalculation_Estimated!C9='Insurance Cost'!D85),'Insurance Cost'!A81,IF(AND(LinkCalculation_Estimated!G8='Insurance Cost'!C76,LinkCalculation_Estimated!C9='Insurance Cost'!D86),'Insurance Cost'!A81,IF(AND(LinkCalculation_Estimated!G8='Insurance Cost'!C76,LinkCalculation_Estimated!C9='Insurance Cost'!D87),'Insurance Cost'!A81,IF(AND(LinkCalculation_Estimated!G8='Insurance Cost'!C76,LinkCalculation_Estimated!C9='Insurance Cost'!D88),'Insurance Cost'!A81,IF(AND(LinkCalculation_Estimated!G8='Insurance Cost'!C76,LinkCalculation_Estimated!C9='Insurance Cost'!D89),'Insurance Cost'!A81,IF(AND(LinkCalculation_Estimated!G8='Insurance Cost'!C76,LinkCalculation_Estimated!C9='Insurance Cost'!D90),'Insurance Cost'!A81,IF(AND(LinkCalculation_Estimated!G8='Insurance Cost'!C76,LinkCalculation_Estimated!C9='Insurance Cost'!D91),'Insurance Cost'!A81,IF(AND(LinkCalculation_Estimated!G8='Insurance Cost'!C76,LinkCalculation_Estimated!C9='Insurance Cost'!D92),'Insurance Cost'!A81,IF(AND(LinkCalculation_Estimated!G8='Insurance Cost'!C76,LinkCalculation_Estimated!C9='Insurance Cost'!D93),'Insurance Cost'!A81,IF(AND(LinkCalculation_Estimated!G8='Insurance Cost'!C76,LinkCalculation_Estimated!C9='Insurance Cost'!E81),'Insurance Cost'!A81,IF(AND(LinkCalculation_Estimated!G8='Insurance Cost'!C76,LinkCalculation_Estimated!C9='Insurance Cost'!E82),'Insurance Cost'!A81,IF(AND(LinkCalculation_Estimated!G8='Insurance Cost'!C76,LinkCalculation_Estimated!C9='Insurance Cost'!E83),'Insurance Cost'!A81,IF(AND(LinkCalculation_Estimated!G8='Insurance Cost'!C76,LinkCalculation_Estimated!C9='Insurance Cost'!E84),'Insurance Cost'!A81,IF(AND(LinkCalculation_Estimated!G8='Insurance Cost'!C76,LinkCalculation_Estimated!C9='Insurance Cost'!E85),'Insurance Cost'!A81,IF(AND(LinkCalculation_Estimated!G8='Insurance Cost'!C76,LinkCalculation_Estimated!C9='Insurance Cost'!E86),'Insurance Cost'!A81,IF(AND(LinkCalculation_Estimated!G8='Insurance Cost'!C76,LinkCalculation_Estimated!C9='Insurance Cost'!E87),'Insurance Cost'!A81,IF(AND(LinkCalculation_Estimated!G8='Insurance Cost'!C76,LinkCalculation_Estimated!C9='Insurance Cost'!C94),'Insurance Cost'!A94,0))))))))))))))))))))))))))))))))))))))</f>
        <v>0</v>
      </c>
    </row>
    <row r="77" spans="1:5" x14ac:dyDescent="0.2">
      <c r="A77" s="173">
        <v>1.5</v>
      </c>
      <c r="B77" s="133"/>
      <c r="C77" s="162" t="s">
        <v>186</v>
      </c>
      <c r="D77" s="162"/>
      <c r="E77" s="162"/>
    </row>
    <row r="78" spans="1:5" x14ac:dyDescent="0.2">
      <c r="A78" s="173"/>
      <c r="B78" s="133"/>
      <c r="C78" s="162" t="s">
        <v>187</v>
      </c>
      <c r="D78" s="162"/>
      <c r="E78" s="162"/>
    </row>
    <row r="79" spans="1:5" x14ac:dyDescent="0.2">
      <c r="A79" s="173"/>
      <c r="B79" s="133"/>
      <c r="C79" s="162" t="s">
        <v>188</v>
      </c>
      <c r="D79" s="162"/>
      <c r="E79" s="162"/>
    </row>
    <row r="80" spans="1:5" x14ac:dyDescent="0.2">
      <c r="A80" s="173"/>
      <c r="B80" s="133"/>
      <c r="C80" s="162" t="s">
        <v>189</v>
      </c>
      <c r="D80" s="162"/>
      <c r="E80" s="162"/>
    </row>
    <row r="81" spans="1:5" x14ac:dyDescent="0.2">
      <c r="A81" s="160">
        <v>0.98</v>
      </c>
      <c r="B81" s="157"/>
      <c r="C81" s="179" t="s">
        <v>190</v>
      </c>
      <c r="D81" s="179" t="s">
        <v>191</v>
      </c>
      <c r="E81" s="179" t="s">
        <v>192</v>
      </c>
    </row>
    <row r="82" spans="1:5" x14ac:dyDescent="0.2">
      <c r="A82" s="160"/>
      <c r="B82" s="157"/>
      <c r="C82" s="179" t="s">
        <v>193</v>
      </c>
      <c r="D82" s="179" t="s">
        <v>194</v>
      </c>
      <c r="E82" s="179" t="s">
        <v>195</v>
      </c>
    </row>
    <row r="83" spans="1:5" x14ac:dyDescent="0.2">
      <c r="A83" s="160"/>
      <c r="B83" s="157"/>
      <c r="C83" s="179" t="s">
        <v>187</v>
      </c>
      <c r="D83" s="179" t="s">
        <v>196</v>
      </c>
      <c r="E83" s="180" t="s">
        <v>197</v>
      </c>
    </row>
    <row r="84" spans="1:5" x14ac:dyDescent="0.2">
      <c r="A84" s="160"/>
      <c r="B84" s="157"/>
      <c r="C84" s="179" t="s">
        <v>198</v>
      </c>
      <c r="D84" s="179" t="s">
        <v>199</v>
      </c>
      <c r="E84" s="179" t="s">
        <v>200</v>
      </c>
    </row>
    <row r="85" spans="1:5" x14ac:dyDescent="0.2">
      <c r="A85" s="160"/>
      <c r="B85" s="157"/>
      <c r="C85" s="179" t="s">
        <v>201</v>
      </c>
      <c r="D85" s="179" t="s">
        <v>202</v>
      </c>
      <c r="E85" s="179" t="s">
        <v>203</v>
      </c>
    </row>
    <row r="86" spans="1:5" x14ac:dyDescent="0.2">
      <c r="A86" s="160"/>
      <c r="B86" s="157"/>
      <c r="C86" s="179" t="s">
        <v>204</v>
      </c>
      <c r="D86" s="179" t="s">
        <v>205</v>
      </c>
      <c r="E86" s="179" t="s">
        <v>206</v>
      </c>
    </row>
    <row r="87" spans="1:5" x14ac:dyDescent="0.2">
      <c r="A87" s="160"/>
      <c r="B87" s="157"/>
      <c r="C87" s="179" t="s">
        <v>207</v>
      </c>
      <c r="D87" s="179" t="s">
        <v>208</v>
      </c>
      <c r="E87" s="179" t="s">
        <v>209</v>
      </c>
    </row>
    <row r="88" spans="1:5" x14ac:dyDescent="0.2">
      <c r="A88" s="160"/>
      <c r="B88" s="157"/>
      <c r="C88" s="179" t="s">
        <v>210</v>
      </c>
      <c r="D88" s="179" t="s">
        <v>211</v>
      </c>
      <c r="E88" s="179"/>
    </row>
    <row r="89" spans="1:5" x14ac:dyDescent="0.2">
      <c r="A89" s="160"/>
      <c r="B89" s="157"/>
      <c r="C89" s="179" t="s">
        <v>212</v>
      </c>
      <c r="D89" s="179" t="s">
        <v>213</v>
      </c>
      <c r="E89" s="179"/>
    </row>
    <row r="90" spans="1:5" x14ac:dyDescent="0.2">
      <c r="A90" s="160"/>
      <c r="B90" s="157"/>
      <c r="C90" s="179" t="s">
        <v>214</v>
      </c>
      <c r="D90" s="179" t="s">
        <v>215</v>
      </c>
      <c r="E90" s="179"/>
    </row>
    <row r="91" spans="1:5" x14ac:dyDescent="0.2">
      <c r="A91" s="160"/>
      <c r="B91" s="157"/>
      <c r="C91" s="179" t="s">
        <v>216</v>
      </c>
      <c r="D91" s="179" t="s">
        <v>217</v>
      </c>
      <c r="E91" s="179"/>
    </row>
    <row r="92" spans="1:5" x14ac:dyDescent="0.2">
      <c r="A92" s="160"/>
      <c r="B92" s="157"/>
      <c r="C92" s="179" t="s">
        <v>218</v>
      </c>
      <c r="D92" s="179" t="s">
        <v>219</v>
      </c>
      <c r="E92" s="179"/>
    </row>
    <row r="93" spans="1:5" x14ac:dyDescent="0.2">
      <c r="A93" s="160"/>
      <c r="B93" s="157"/>
      <c r="C93" s="179" t="s">
        <v>220</v>
      </c>
      <c r="D93" s="179" t="s">
        <v>221</v>
      </c>
      <c r="E93" s="179"/>
    </row>
    <row r="94" spans="1:5" x14ac:dyDescent="0.2">
      <c r="A94" s="174">
        <v>0.83</v>
      </c>
      <c r="B94" s="145"/>
      <c r="C94" s="261" t="s">
        <v>411</v>
      </c>
      <c r="D94" s="261"/>
      <c r="E94" s="261"/>
    </row>
    <row r="95" spans="1:5" x14ac:dyDescent="0.2">
      <c r="A95" s="146"/>
      <c r="B95" s="146"/>
      <c r="C95" s="139"/>
      <c r="D95" s="139"/>
      <c r="E95" s="139"/>
    </row>
    <row r="96" spans="1:5" x14ac:dyDescent="0.2">
      <c r="A96" s="130" t="s">
        <v>222</v>
      </c>
      <c r="B96" s="130"/>
      <c r="C96" s="164" t="s">
        <v>223</v>
      </c>
      <c r="D96" s="163" t="s">
        <v>160</v>
      </c>
      <c r="E96" s="164">
        <f>IF(AND(LinkCalculation_Estimated!G8='Insurance Cost'!C96,LinkCalculation_Estimated!C9='Insurance Cost'!C97),'Insurance Cost'!A97,IF(AND(LinkCalculation_Estimated!G8='Insurance Cost'!C96,LinkCalculation_Estimated!C9='Insurance Cost'!C98),'Insurance Cost'!A97,IF(AND(LinkCalculation_Estimated!G8='Insurance Cost'!C96,LinkCalculation_Estimated!C9='Insurance Cost'!D97),'Insurance Cost'!A97,IF(AND(LinkCalculation_Estimated!G8='Insurance Cost'!C96,LinkCalculation_Estimated!C9='Insurance Cost'!D98),'Insurance Cost'!A97,IF(AND(LinkCalculation_Estimated!G8='Insurance Cost'!C96,LinkCalculation_Estimated!C9='Insurance Cost'!E97),'Insurance Cost'!A97,IF(AND(LinkCalculation_Estimated!G8='Insurance Cost'!C96,LinkCalculation_Estimated!C9='Insurance Cost'!C99),'Insurance Cost'!A99,IF(AND(LinkCalculation_Estimated!G8='Insurance Cost'!C96,LinkCalculation_Estimated!C9='Insurance Cost'!C100),'Insurance Cost'!A99,IF(AND(LinkCalculation_Estimated!G8='Insurance Cost'!C96,LinkCalculation_Estimated!C9='Insurance Cost'!C101),'Insurance Cost'!A99,IF(AND(LinkCalculation_Estimated!G8='Insurance Cost'!C96,LinkCalculation_Estimated!C9='Insurance Cost'!C102),'Insurance Cost'!A99,IF(AND(LinkCalculation_Estimated!G8='Insurance Cost'!C96,LinkCalculation_Estimated!C9='Insurance Cost'!C103),'Insurance Cost'!A99,IF(AND(LinkCalculation_Estimated!G8='Insurance Cost'!C96,LinkCalculation_Estimated!C9='Insurance Cost'!D99),'Insurance Cost'!A99,IF(AND(LinkCalculation_Estimated!G8='Insurance Cost'!C96,LinkCalculation_Estimated!C9='Insurance Cost'!D100),'Insurance Cost'!A99,IF(AND(LinkCalculation_Estimated!G8='Insurance Cost'!C96,LinkCalculation_Estimated!C9='Insurance Cost'!D101),'Insurance Cost'!A99,IF(AND(LinkCalculation_Estimated!G8='Insurance Cost'!C96,LinkCalculation_Estimated!C9='Insurance Cost'!D102),'Insurance Cost'!A99,IF(AND(LinkCalculation_Estimated!G8='Insurance Cost'!C96,LinkCalculation_Estimated!C9='Insurance Cost'!C104),'Insurance Cost'!A104,0)))))))))))))))</f>
        <v>0</v>
      </c>
    </row>
    <row r="97" spans="1:18" x14ac:dyDescent="0.2">
      <c r="A97" s="176">
        <v>0.75</v>
      </c>
      <c r="B97" s="147"/>
      <c r="C97" s="162" t="s">
        <v>224</v>
      </c>
      <c r="D97" s="162" t="s">
        <v>225</v>
      </c>
      <c r="E97" s="162" t="s">
        <v>226</v>
      </c>
    </row>
    <row r="98" spans="1:18" x14ac:dyDescent="0.2">
      <c r="A98" s="176"/>
      <c r="B98" s="147"/>
      <c r="C98" s="162" t="s">
        <v>227</v>
      </c>
      <c r="D98" s="162" t="s">
        <v>228</v>
      </c>
      <c r="E98" s="162"/>
    </row>
    <row r="99" spans="1:18" x14ac:dyDescent="0.2">
      <c r="A99" s="178">
        <v>0.53</v>
      </c>
      <c r="B99" s="134"/>
      <c r="C99" s="179" t="s">
        <v>229</v>
      </c>
      <c r="D99" s="179" t="s">
        <v>230</v>
      </c>
      <c r="E99" s="179"/>
    </row>
    <row r="100" spans="1:18" x14ac:dyDescent="0.2">
      <c r="A100" s="178"/>
      <c r="B100" s="134"/>
      <c r="C100" s="179" t="s">
        <v>231</v>
      </c>
      <c r="D100" s="179" t="s">
        <v>232</v>
      </c>
      <c r="E100" s="179"/>
    </row>
    <row r="101" spans="1:18" x14ac:dyDescent="0.2">
      <c r="A101" s="178"/>
      <c r="B101" s="134"/>
      <c r="C101" s="179" t="s">
        <v>233</v>
      </c>
      <c r="D101" s="179" t="s">
        <v>234</v>
      </c>
      <c r="E101" s="179"/>
      <c r="R101" s="152"/>
    </row>
    <row r="102" spans="1:18" x14ac:dyDescent="0.2">
      <c r="A102" s="178"/>
      <c r="B102" s="134"/>
      <c r="C102" s="179" t="s">
        <v>235</v>
      </c>
      <c r="D102" s="179" t="s">
        <v>236</v>
      </c>
      <c r="E102" s="179"/>
    </row>
    <row r="103" spans="1:18" x14ac:dyDescent="0.2">
      <c r="A103" s="178"/>
      <c r="B103" s="134"/>
      <c r="C103" s="179" t="s">
        <v>237</v>
      </c>
      <c r="D103" s="179"/>
      <c r="E103" s="179"/>
    </row>
    <row r="104" spans="1:18" x14ac:dyDescent="0.2">
      <c r="A104" s="177">
        <v>0.28999999999999998</v>
      </c>
      <c r="B104" s="145"/>
      <c r="C104" s="261" t="s">
        <v>411</v>
      </c>
      <c r="D104" s="261"/>
      <c r="E104" s="261"/>
    </row>
    <row r="105" spans="1:18" x14ac:dyDescent="0.2">
      <c r="A105" s="146"/>
      <c r="B105" s="146"/>
      <c r="C105" s="139"/>
      <c r="D105" s="139"/>
      <c r="E105" s="139"/>
    </row>
    <row r="106" spans="1:18" x14ac:dyDescent="0.2">
      <c r="A106" s="130" t="s">
        <v>238</v>
      </c>
      <c r="B106" s="130"/>
      <c r="C106" s="164" t="s">
        <v>239</v>
      </c>
      <c r="D106" s="163" t="s">
        <v>160</v>
      </c>
      <c r="E106" s="164">
        <f>IF(AND(LinkCalculation_Estimated!G8='Insurance Cost'!C106,LinkCalculation_Estimated!C9='Insurance Cost'!C107),'Insurance Cost'!A107,IF(AND(LinkCalculation_Estimated!G8='Insurance Cost'!C106,LinkCalculation_Estimated!C9='Insurance Cost'!C108),'Insurance Cost'!A107,IF(AND(LinkCalculation_Estimated!G8='Insurance Cost'!C106,LinkCalculation_Estimated!C9='Insurance Cost'!C109),'Insurance Cost'!A107,IF(AND(LinkCalculation_Estimated!G8='Insurance Cost'!C106,LinkCalculation_Estimated!C9='Insurance Cost'!C110),'Insurance Cost'!A107,IF(AND(LinkCalculation_Estimated!G8='Insurance Cost'!C106,LinkCalculation_Estimated!C9='Insurance Cost'!C111),'Insurance Cost'!A107,IF(AND(LinkCalculation_Estimated!G8='Insurance Cost'!C106,LinkCalculation_Estimated!C9='Insurance Cost'!C112),'Insurance Cost'!A107,IF(AND(LinkCalculation_Estimated!G8='Insurance Cost'!C106,LinkCalculation_Estimated!C9='Insurance Cost'!C113),'Insurance Cost'!A107,IF(AND(LinkCalculation_Estimated!G8='Insurance Cost'!C106,LinkCalculation_Estimated!C9='Insurance Cost'!C114),'Insurance Cost'!A107,IF(AND(LinkCalculation_Estimated!G8='Insurance Cost'!C106,LinkCalculation_Estimated!C9='Insurance Cost'!C115),'Insurance Cost'!A107,IF(AND(LinkCalculation_Estimated!G8='Insurance Cost'!C106,LinkCalculation_Estimated!C9='Insurance Cost'!D107),'Insurance Cost'!A107,IF(AND(LinkCalculation_Estimated!G8='Insurance Cost'!C106,LinkCalculation_Estimated!C9='Insurance Cost'!D108),'Insurance Cost'!A107,IF(AND(LinkCalculation_Estimated!G8='Insurance Cost'!C106,LinkCalculation_Estimated!C9='Insurance Cost'!D109),'Insurance Cost'!A107,IF(AND(LinkCalculation_Estimated!G8='Insurance Cost'!C106,LinkCalculation_Estimated!C9='Insurance Cost'!D110),'Insurance Cost'!A107,IF(AND(LinkCalculation_Estimated!G8='Insurance Cost'!C106,LinkCalculation_Estimated!C9='Insurance Cost'!D111),'Insurance Cost'!A107,IF(AND(LinkCalculation_Estimated!G8='Insurance Cost'!C106,LinkCalculation_Estimated!C9='Insurance Cost'!D112),'Insurance Cost'!A107,IF(AND(LinkCalculation_Estimated!G8='Insurance Cost'!C106,LinkCalculation_Estimated!C9='Insurance Cost'!D113),'Insurance Cost'!A107,IF(AND(LinkCalculation_Estimated!G8='Insurance Cost'!C106,LinkCalculation_Estimated!C9='Insurance Cost'!D114),'Insurance Cost'!A107,IF(AND(LinkCalculation_Estimated!G8='Insurance Cost'!C106,LinkCalculation_Estimated!C9='Insurance Cost'!D115),'Insurance Cost'!A107,IF(AND(LinkCalculation_Estimated!G8='Insurance Cost'!C106,LinkCalculation_Estimated!C9='Insurance Cost'!E107),'Insurance Cost'!A107,IF(AND(LinkCalculation_Estimated!G8='Insurance Cost'!C106,LinkCalculation_Estimated!C9='Insurance Cost'!E108),'Insurance Cost'!A107,IF(AND(LinkCalculation_Estimated!G8='Insurance Cost'!C106,LinkCalculation_Estimated!C9='Insurance Cost'!E109),'Insurance Cost'!A107,IF(AND(LinkCalculation_Estimated!G8='Insurance Cost'!C106,LinkCalculation_Estimated!C9='Insurance Cost'!E110),'Insurance Cost'!A107,IF(AND(LinkCalculation_Estimated!G8='Insurance Cost'!C106,LinkCalculation_Estimated!C9='Insurance Cost'!E111),'Insurance Cost'!A107,IF(AND(LinkCalculation_Estimated!G8='Insurance Cost'!C106,LinkCalculation_Estimated!C9='Insurance Cost'!E112),'Insurance Cost'!A107,IF(AND(LinkCalculation_Estimated!G8='Insurance Cost'!C106,LinkCalculation_Estimated!C9='Insurance Cost'!C116),'Insurance Cost'!A116,IF(AND(LinkCalculation_Estimated!G8='Insurance Cost'!C106,LinkCalculation_Estimated!C9='Insurance Cost'!C117),'Insurance Cost'!A116,IF(AND(LinkCalculation_Estimated!G8='Insurance Cost'!C106,LinkCalculation_Estimated!C9='Insurance Cost'!D116),'Insurance Cost'!A116,IF(AND(LinkCalculation_Estimated!G8='Insurance Cost'!C106,LinkCalculation_Estimated!C9='Insurance Cost'!D117),'Insurance Cost'!A116,IF(AND(LinkCalculation_Estimated!G8='Insurance Cost'!C106,LinkCalculation_Estimated!C9='Insurance Cost'!E116),'Insurance Cost'!A116,IF(AND(LinkCalculation_Estimated!G8='Insurance Cost'!C106,LinkCalculation_Estimated!C9='Insurance Cost'!E117),'Insurance Cost'!A116,IF(AND(LinkCalculation_Estimated!G8='Insurance Cost'!C106,LinkCalculation_Estimated!C9='Insurance Cost'!C118),'Insurance Cost'!A118,0)))))))))))))))))))))))))))))))</f>
        <v>0</v>
      </c>
    </row>
    <row r="107" spans="1:18" x14ac:dyDescent="0.2">
      <c r="A107" s="182">
        <v>1.35</v>
      </c>
      <c r="B107" s="262"/>
      <c r="C107" s="162" t="s">
        <v>240</v>
      </c>
      <c r="D107" s="162" t="s">
        <v>241</v>
      </c>
      <c r="E107" s="162" t="s">
        <v>242</v>
      </c>
    </row>
    <row r="108" spans="1:18" x14ac:dyDescent="0.2">
      <c r="A108" s="182"/>
      <c r="B108" s="262"/>
      <c r="C108" s="162" t="s">
        <v>243</v>
      </c>
      <c r="D108" s="162" t="s">
        <v>244</v>
      </c>
      <c r="E108" s="162" t="s">
        <v>245</v>
      </c>
    </row>
    <row r="109" spans="1:18" x14ac:dyDescent="0.2">
      <c r="A109" s="182"/>
      <c r="B109" s="262"/>
      <c r="C109" s="162" t="s">
        <v>246</v>
      </c>
      <c r="D109" s="162" t="s">
        <v>247</v>
      </c>
      <c r="E109" s="162" t="s">
        <v>248</v>
      </c>
    </row>
    <row r="110" spans="1:18" x14ac:dyDescent="0.2">
      <c r="A110" s="182"/>
      <c r="B110" s="262"/>
      <c r="C110" s="162" t="s">
        <v>249</v>
      </c>
      <c r="D110" s="162" t="s">
        <v>250</v>
      </c>
      <c r="E110" s="162" t="s">
        <v>251</v>
      </c>
    </row>
    <row r="111" spans="1:18" x14ac:dyDescent="0.2">
      <c r="A111" s="182"/>
      <c r="B111" s="262"/>
      <c r="C111" s="162" t="s">
        <v>252</v>
      </c>
      <c r="D111" s="162" t="s">
        <v>253</v>
      </c>
      <c r="E111" s="162" t="s">
        <v>254</v>
      </c>
    </row>
    <row r="112" spans="1:18" x14ac:dyDescent="0.2">
      <c r="A112" s="182"/>
      <c r="B112" s="262"/>
      <c r="C112" s="162" t="s">
        <v>255</v>
      </c>
      <c r="D112" s="162" t="s">
        <v>256</v>
      </c>
      <c r="E112" s="162" t="s">
        <v>257</v>
      </c>
    </row>
    <row r="113" spans="1:5" x14ac:dyDescent="0.2">
      <c r="A113" s="182"/>
      <c r="B113" s="262"/>
      <c r="C113" s="162" t="s">
        <v>258</v>
      </c>
      <c r="D113" s="162" t="s">
        <v>259</v>
      </c>
      <c r="E113" s="162"/>
    </row>
    <row r="114" spans="1:5" x14ac:dyDescent="0.2">
      <c r="A114" s="182"/>
      <c r="B114" s="262"/>
      <c r="C114" s="162" t="s">
        <v>199</v>
      </c>
      <c r="D114" s="162" t="s">
        <v>260</v>
      </c>
      <c r="E114" s="162"/>
    </row>
    <row r="115" spans="1:5" x14ac:dyDescent="0.2">
      <c r="A115" s="182"/>
      <c r="B115" s="262"/>
      <c r="C115" s="162" t="s">
        <v>261</v>
      </c>
      <c r="D115" s="162" t="s">
        <v>262</v>
      </c>
      <c r="E115" s="162"/>
    </row>
    <row r="116" spans="1:5" x14ac:dyDescent="0.2">
      <c r="A116" s="168">
        <v>0.9</v>
      </c>
      <c r="B116" s="260"/>
      <c r="C116" s="179" t="s">
        <v>263</v>
      </c>
      <c r="D116" s="179" t="s">
        <v>264</v>
      </c>
      <c r="E116" s="179" t="s">
        <v>169</v>
      </c>
    </row>
    <row r="117" spans="1:5" x14ac:dyDescent="0.2">
      <c r="A117" s="168"/>
      <c r="B117" s="260"/>
      <c r="C117" s="179" t="s">
        <v>265</v>
      </c>
      <c r="D117" s="179" t="s">
        <v>266</v>
      </c>
      <c r="E117" s="179" t="s">
        <v>267</v>
      </c>
    </row>
    <row r="118" spans="1:5" x14ac:dyDescent="0.2">
      <c r="A118" s="177">
        <v>0.35</v>
      </c>
      <c r="B118" s="145"/>
      <c r="C118" s="152" t="s">
        <v>424</v>
      </c>
      <c r="D118" s="152"/>
      <c r="E118" s="152"/>
    </row>
    <row r="119" spans="1:5" x14ac:dyDescent="0.2">
      <c r="A119" s="146"/>
      <c r="B119" s="146"/>
      <c r="C119" s="139"/>
      <c r="D119" s="139"/>
      <c r="E119" s="139"/>
    </row>
    <row r="120" spans="1:5" x14ac:dyDescent="0.2">
      <c r="A120" s="148" t="s">
        <v>268</v>
      </c>
      <c r="B120" s="148"/>
      <c r="C120" s="183" t="s">
        <v>269</v>
      </c>
      <c r="D120" s="163" t="s">
        <v>160</v>
      </c>
      <c r="E120" s="184">
        <f>IF(AND(LinkCalculation_Estimated!G8='Insurance Cost'!C120,LinkCalculation_Estimated!C9='Insurance Cost'!C121),'Insurance Cost'!A107,IF(AND(LinkCalculation_Estimated!G8='Insurance Cost'!C120,LinkCalculation_Estimated!C9='Insurance Cost'!C122),'Insurance Cost'!A107,IF(AND(LinkCalculation_Estimated!G8='Insurance Cost'!C120,LinkCalculation_Estimated!C9='Insurance Cost'!C123),'Insurance Cost'!A107,IF(AND(LinkCalculation_Estimated!G8='Insurance Cost'!C120,LinkCalculation_Estimated!C9='Insurance Cost'!C124),'Insurance Cost'!A107,IF(AND(LinkCalculation_Estimated!G8='Insurance Cost'!C120,LinkCalculation_Estimated!C9='Insurance Cost'!C125),'Insurance Cost'!A107,IF(AND(LinkCalculation_Estimated!G8='Insurance Cost'!C120,LinkCalculation_Estimated!C9='Insurance Cost'!C126),'Insurance Cost'!A107,IF(AND(LinkCalculation_Estimated!G8='Insurance Cost'!C120,LinkCalculation_Estimated!C9='Insurance Cost'!D121),'Insurance Cost'!A107,IF(AND(LinkCalculation_Estimated!G8='Insurance Cost'!C120,LinkCalculation_Estimated!C9='Insurance Cost'!D122),'Insurance Cost'!A107,IF(AND(LinkCalculation_Estimated!G8='Insurance Cost'!C120,LinkCalculation_Estimated!C9='Insurance Cost'!D123),'Insurance Cost'!A107,IF(AND(LinkCalculation_Estimated!G8='Insurance Cost'!C120,LinkCalculation_Estimated!C9='Insurance Cost'!D124),'Insurance Cost'!A107,IF(AND(LinkCalculation_Estimated!G8='Insurance Cost'!C120,LinkCalculation_Estimated!C9='Insurance Cost'!D125),'Insurance Cost'!A107,IF(AND(LinkCalculation_Estimated!G8='Insurance Cost'!C120,LinkCalculation_Estimated!C9='Insurance Cost'!E121),'Insurance Cost'!A107,IF(AND(LinkCalculation_Estimated!G8='Insurance Cost'!C120,LinkCalculation_Estimated!C9='Insurance Cost'!E122),'Insurance Cost'!A107,IF(AND(LinkCalculation_Estimated!G8='Insurance Cost'!C120,LinkCalculation_Estimated!C9='Insurance Cost'!E123),'Insurance Cost'!A107,IF(AND(LinkCalculation_Estimated!G8='Insurance Cost'!C120,LinkCalculation_Estimated!C9='Insurance Cost'!E124),'Insurance Cost'!A107,IF(AND(LinkCalculation_Estimated!G8='Insurance Cost'!C120,LinkCalculation_Estimated!C9='Insurance Cost'!E125),'Insurance Cost'!A107,IF(AND(LinkCalculation_Estimated!G8='Insurance Cost'!C120,LinkCalculation_Estimated!C9='Insurance Cost'!C127),'Insurance Cost'!A127,0)))))))))))))))))</f>
        <v>0</v>
      </c>
    </row>
    <row r="121" spans="1:5" x14ac:dyDescent="0.2">
      <c r="A121" s="171"/>
      <c r="B121" s="142"/>
      <c r="C121" s="185" t="s">
        <v>270</v>
      </c>
      <c r="D121" s="185" t="s">
        <v>271</v>
      </c>
      <c r="E121" s="185" t="s">
        <v>272</v>
      </c>
    </row>
    <row r="122" spans="1:5" x14ac:dyDescent="0.2">
      <c r="A122" s="171"/>
      <c r="B122" s="142"/>
      <c r="C122" s="185" t="s">
        <v>273</v>
      </c>
      <c r="D122" s="185" t="s">
        <v>173</v>
      </c>
      <c r="E122" s="185" t="s">
        <v>274</v>
      </c>
    </row>
    <row r="123" spans="1:5" x14ac:dyDescent="0.2">
      <c r="A123" s="171">
        <v>0.49</v>
      </c>
      <c r="B123" s="142"/>
      <c r="C123" s="185" t="s">
        <v>275</v>
      </c>
      <c r="D123" s="185" t="s">
        <v>2</v>
      </c>
      <c r="E123" s="185" t="s">
        <v>276</v>
      </c>
    </row>
    <row r="124" spans="1:5" x14ac:dyDescent="0.2">
      <c r="A124" s="171"/>
      <c r="B124" s="142"/>
      <c r="C124" s="185" t="s">
        <v>277</v>
      </c>
      <c r="D124" s="185" t="s">
        <v>278</v>
      </c>
      <c r="E124" s="185" t="s">
        <v>279</v>
      </c>
    </row>
    <row r="125" spans="1:5" x14ac:dyDescent="0.2">
      <c r="A125" s="171"/>
      <c r="B125" s="142"/>
      <c r="C125" s="185" t="s">
        <v>280</v>
      </c>
      <c r="D125" s="185" t="s">
        <v>281</v>
      </c>
      <c r="E125" s="185" t="s">
        <v>282</v>
      </c>
    </row>
    <row r="126" spans="1:5" x14ac:dyDescent="0.2">
      <c r="A126" s="171"/>
      <c r="B126" s="142"/>
      <c r="C126" s="185" t="s">
        <v>283</v>
      </c>
      <c r="D126" s="162"/>
      <c r="E126" s="185"/>
    </row>
    <row r="127" spans="1:5" x14ac:dyDescent="0.2">
      <c r="A127" s="177">
        <v>0.35</v>
      </c>
      <c r="B127" s="145"/>
      <c r="C127" s="149" t="s">
        <v>411</v>
      </c>
      <c r="D127" s="149" t="s">
        <v>411</v>
      </c>
      <c r="E127" s="149"/>
    </row>
    <row r="128" spans="1:5" x14ac:dyDescent="0.2">
      <c r="A128" s="146"/>
      <c r="B128" s="146"/>
      <c r="C128" s="150"/>
      <c r="D128" s="150"/>
      <c r="E128" s="150"/>
    </row>
    <row r="129" spans="1:5" x14ac:dyDescent="0.2">
      <c r="A129" s="130" t="s">
        <v>284</v>
      </c>
      <c r="B129" s="130"/>
      <c r="C129" s="170" t="s">
        <v>285</v>
      </c>
      <c r="D129" s="163" t="s">
        <v>160</v>
      </c>
      <c r="E129" s="164">
        <f>IF(AND(LinkCalculation_Estimated!G8='Insurance Cost'!C129,LinkCalculation_Estimated!C9='Insurance Cost'!C130),'Insurance Cost'!A130,IF(AND(LinkCalculation_Estimated!G8='Insurance Cost'!C129,LinkCalculation_Estimated!C9='Insurance Cost'!C131),'Insurance Cost'!A130,IF(AND(LinkCalculation_Estimated!G8='Insurance Cost'!C129,LinkCalculation_Estimated!C9='Insurance Cost'!C132),'Insurance Cost'!A130,IF(AND(LinkCalculation_Estimated!G8='Insurance Cost'!C129,LinkCalculation_Estimated!C9='Insurance Cost'!D130),'Insurance Cost'!A130,IF(AND(LinkCalculation_Estimated!G8='Insurance Cost'!C129,LinkCalculation_Estimated!C9='Insurance Cost'!D131),'Insurance Cost'!A130,IF(AND(LinkCalculation_Estimated!G8='Insurance Cost'!C129,LinkCalculation_Estimated!C9='Insurance Cost'!D132),'Insurance Cost'!A130,IF(AND(LinkCalculation_Estimated!G8='Insurance Cost'!C129,LinkCalculation_Estimated!C9='Insurance Cost'!C133),'Insurance Cost'!A133,IF(AND(LinkCalculation_Estimated!G8='Insurance Cost'!C129,LinkCalculation_Estimated!C9='Insurance Cost'!C134),'Insurance Cost'!A134,0))))))))</f>
        <v>0</v>
      </c>
    </row>
    <row r="130" spans="1:5" x14ac:dyDescent="0.2">
      <c r="A130" s="182">
        <v>0.9</v>
      </c>
      <c r="B130" s="132"/>
      <c r="C130" s="162" t="s">
        <v>286</v>
      </c>
      <c r="D130" s="162" t="s">
        <v>287</v>
      </c>
      <c r="E130" s="162"/>
    </row>
    <row r="131" spans="1:5" x14ac:dyDescent="0.2">
      <c r="A131" s="182"/>
      <c r="B131" s="132"/>
      <c r="C131" s="162" t="s">
        <v>288</v>
      </c>
      <c r="D131" s="162" t="s">
        <v>289</v>
      </c>
      <c r="E131" s="162"/>
    </row>
    <row r="132" spans="1:5" x14ac:dyDescent="0.2">
      <c r="A132" s="182"/>
      <c r="B132" s="132"/>
      <c r="C132" s="162" t="s">
        <v>290</v>
      </c>
      <c r="D132" s="162" t="s">
        <v>291</v>
      </c>
      <c r="E132" s="162"/>
    </row>
    <row r="133" spans="1:5" x14ac:dyDescent="0.2">
      <c r="A133" s="168">
        <v>0.68</v>
      </c>
      <c r="B133" s="134"/>
      <c r="C133" s="179" t="s">
        <v>292</v>
      </c>
      <c r="D133" s="179"/>
      <c r="E133" s="179"/>
    </row>
    <row r="134" spans="1:5" x14ac:dyDescent="0.2">
      <c r="A134" s="177">
        <v>0.35</v>
      </c>
      <c r="B134" s="145"/>
      <c r="C134" s="261" t="s">
        <v>411</v>
      </c>
      <c r="D134" s="261"/>
      <c r="E134" s="261"/>
    </row>
    <row r="135" spans="1:5" x14ac:dyDescent="0.2">
      <c r="A135" s="146"/>
      <c r="B135" s="146"/>
      <c r="C135" s="139"/>
      <c r="D135" s="139"/>
      <c r="E135" s="139"/>
    </row>
    <row r="136" spans="1:5" x14ac:dyDescent="0.2">
      <c r="A136" s="148" t="s">
        <v>293</v>
      </c>
      <c r="B136" s="148"/>
      <c r="C136" s="183" t="s">
        <v>294</v>
      </c>
      <c r="D136" s="163" t="s">
        <v>160</v>
      </c>
      <c r="E136" s="184">
        <f>IF(AND(LinkCalculation_Estimated!G8='Insurance Cost'!C136,LinkCalculation_Estimated!C9='Insurance Cost'!C137),'Insurance Cost'!A137,IF(AND(LinkCalculation_Estimated!G8='Insurance Cost'!C136,LinkCalculation_Estimated!C9='Insurance Cost'!C138),'Insurance Cost'!A137,IF(AND(LinkCalculation_Estimated!G8='Insurance Cost'!C136,LinkCalculation_Estimated!C9='Insurance Cost'!D137),'Insurance Cost'!A137,IF(AND(LinkCalculation_Estimated!G8='Insurance Cost'!C136,LinkCalculation_Estimated!C9='Insurance Cost'!D138),'Insurance Cost'!A137,IF(AND(LinkCalculation_Estimated!G8='Insurance Cost'!C136,LinkCalculation_Estimated!C9='Insurance Cost'!E137),'Insurance Cost'!A137,IF(AND(LinkCalculation_Estimated!G8='Insurance Cost'!C136,LinkCalculation_Estimated!C9='Insurance Cost'!C139),'Insurance Cost'!A139,0))))))</f>
        <v>0</v>
      </c>
    </row>
    <row r="137" spans="1:5" x14ac:dyDescent="0.2">
      <c r="A137" s="178">
        <v>0.49</v>
      </c>
      <c r="B137" s="142"/>
      <c r="C137" s="185" t="s">
        <v>295</v>
      </c>
      <c r="D137" s="185" t="s">
        <v>296</v>
      </c>
      <c r="E137" s="185" t="s">
        <v>297</v>
      </c>
    </row>
    <row r="138" spans="1:5" x14ac:dyDescent="0.2">
      <c r="A138" s="178"/>
      <c r="B138" s="142"/>
      <c r="C138" s="185" t="s">
        <v>194</v>
      </c>
      <c r="D138" s="185" t="s">
        <v>298</v>
      </c>
      <c r="E138" s="185"/>
    </row>
    <row r="139" spans="1:5" x14ac:dyDescent="0.2">
      <c r="A139" s="177">
        <v>0.32</v>
      </c>
      <c r="B139" s="145"/>
      <c r="C139" s="137" t="s">
        <v>411</v>
      </c>
      <c r="D139" s="137" t="s">
        <v>411</v>
      </c>
      <c r="E139" s="137"/>
    </row>
    <row r="140" spans="1:5" x14ac:dyDescent="0.2">
      <c r="A140" s="151"/>
      <c r="B140" s="151"/>
      <c r="C140" s="139"/>
      <c r="D140" s="139"/>
      <c r="E140" s="139"/>
    </row>
    <row r="141" spans="1:5" x14ac:dyDescent="0.2">
      <c r="A141" s="130" t="s">
        <v>299</v>
      </c>
      <c r="B141" s="130"/>
      <c r="C141" s="186" t="s">
        <v>300</v>
      </c>
      <c r="D141" s="163" t="s">
        <v>160</v>
      </c>
      <c r="E141" s="164">
        <f>IF(AND(LinkCalculation_Estimated!G8='Insurance Cost'!C141,LinkCalculation_Estimated!C9='Insurance Cost'!C142),'Insurance Cost'!A144,IF(AND(LinkCalculation_Estimated!G8='Insurance Cost'!C141,LinkCalculation_Estimated!C9='Insurance Cost'!C143),'Insurance Cost'!A144,IF(AND(LinkCalculation_Estimated!G8='Insurance Cost'!C141,LinkCalculation_Estimated!C9='Insurance Cost'!C144),'Insurance Cost'!A144,IF(AND(LinkCalculation_Estimated!G8='Insurance Cost'!C141,LinkCalculation_Estimated!C9='Insurance Cost'!C145),'Insurance Cost'!A144,IF(AND(LinkCalculation_Estimated!G8='Insurance Cost'!C141,LinkCalculation_Estimated!C9='Insurance Cost'!D142),'Insurance Cost'!A144,IF(AND(LinkCalculation_Estimated!G8='Insurance Cost'!C141,LinkCalculation_Estimated!C9='Insurance Cost'!D143),'Insurance Cost'!A144,IF(AND(LinkCalculation_Estimated!G8='Insurance Cost'!C141,LinkCalculation_Estimated!C9='Insurance Cost'!D144),'Insurance Cost'!A144,IF(AND(LinkCalculation_Estimated!G8='Insurance Cost'!C141,LinkCalculation_Estimated!C9='Insurance Cost'!D145),'Insurance Cost'!A144,IF(AND(LinkCalculation_Estimated!G8='Insurance Cost'!C141,LinkCalculation_Estimated!C9='Insurance Cost'!D143),'Insurance Cost'!A144,IF(AND(LinkCalculation_Estimated!G8='Insurance Cost'!C141,LinkCalculation_Estimated!C9='Insurance Cost'!E142),'Insurance Cost'!A144,IF(AND(LinkCalculation_Estimated!G8='Insurance Cost'!C141,LinkCalculation_Estimated!C9='Insurance Cost'!E143),'Insurance Cost'!A144,IF(AND(LinkCalculation_Estimated!G8='Insurance Cost'!C141,LinkCalculation_Estimated!C9='Insurance Cost'!C146),'Insurance Cost'!A146,0))))))))))))</f>
        <v>0</v>
      </c>
    </row>
    <row r="142" spans="1:5" x14ac:dyDescent="0.2">
      <c r="A142" s="187"/>
      <c r="B142" s="135"/>
      <c r="C142" s="162" t="s">
        <v>301</v>
      </c>
      <c r="D142" s="162" t="s">
        <v>302</v>
      </c>
      <c r="E142" s="162" t="s">
        <v>303</v>
      </c>
    </row>
    <row r="143" spans="1:5" x14ac:dyDescent="0.2">
      <c r="A143" s="187"/>
      <c r="B143" s="135"/>
      <c r="C143" s="162" t="s">
        <v>304</v>
      </c>
      <c r="D143" s="162" t="s">
        <v>305</v>
      </c>
      <c r="E143" s="162" t="s">
        <v>306</v>
      </c>
    </row>
    <row r="144" spans="1:5" x14ac:dyDescent="0.2">
      <c r="A144" s="187">
        <v>0.49</v>
      </c>
      <c r="B144" s="142"/>
      <c r="C144" s="162" t="s">
        <v>307</v>
      </c>
      <c r="D144" s="162" t="s">
        <v>175</v>
      </c>
      <c r="E144" s="162"/>
    </row>
    <row r="145" spans="1:5" x14ac:dyDescent="0.2">
      <c r="A145" s="187"/>
      <c r="B145" s="135"/>
      <c r="C145" s="162" t="s">
        <v>308</v>
      </c>
      <c r="D145" s="162" t="s">
        <v>309</v>
      </c>
      <c r="E145" s="162"/>
    </row>
    <row r="146" spans="1:5" x14ac:dyDescent="0.2">
      <c r="A146" s="188">
        <v>0.35</v>
      </c>
      <c r="B146" s="145"/>
      <c r="C146" s="152" t="s">
        <v>411</v>
      </c>
      <c r="D146" s="152" t="s">
        <v>411</v>
      </c>
      <c r="E146" s="152"/>
    </row>
    <row r="147" spans="1:5" x14ac:dyDescent="0.2">
      <c r="A147" s="146"/>
      <c r="B147" s="146"/>
    </row>
    <row r="148" spans="1:5" x14ac:dyDescent="0.2">
      <c r="A148" s="148" t="s">
        <v>310</v>
      </c>
      <c r="B148" s="153"/>
      <c r="C148" s="164" t="s">
        <v>311</v>
      </c>
      <c r="D148" s="163" t="s">
        <v>160</v>
      </c>
      <c r="E148" s="164">
        <f>IF(AND(LinkCalculation_Estimated!G8='Insurance Cost'!C148,LinkCalculation_Estimated!C9='Insurance Cost'!C149),'Insurance Cost'!A150,IF(AND(LinkCalculation_Estimated!G8='Insurance Cost'!C148,LinkCalculation_Estimated!C9='Insurance Cost'!C150),'Insurance Cost'!A150,IF(AND(LinkCalculation_Estimated!G8='Insurance Cost'!C148,LinkCalculation_Estimated!C9='Insurance Cost'!C151),'Insurance Cost'!A150,IF(AND(LinkCalculation_Estimated!G8='Insurance Cost'!C148,LinkCalculation_Estimated!C9='Insurance Cost'!D149),'Insurance Cost'!A150,IF(AND(LinkCalculation_Estimated!G8='Insurance Cost'!C148,LinkCalculation_Estimated!C9='Insurance Cost'!D150),'Insurance Cost'!A150,IF(AND(LinkCalculation_Estimated!G8='Insurance Cost'!C148,LinkCalculation_Estimated!C9='Insurance Cost'!D151),'Insurance Cost'!A150,IF(AND(LinkCalculation_Estimated!G8='Insurance Cost'!C148,LinkCalculation_Estimated!C9='Insurance Cost'!E149),'Insurance Cost'!A150,IF(AND(LinkCalculation_Estimated!G8='Insurance Cost'!C148,LinkCalculation_Estimated!C9='Insurance Cost'!E150),'Insurance Cost'!A150,IF(AND(LinkCalculation_Estimated!G8='Insurance Cost'!C148,LinkCalculation_Estimated!C9='Insurance Cost'!C152),'Insurance Cost'!A152,0)))))))))</f>
        <v>0</v>
      </c>
    </row>
    <row r="149" spans="1:5" x14ac:dyDescent="0.2">
      <c r="A149" s="171"/>
      <c r="B149" s="142"/>
      <c r="C149" s="162" t="s">
        <v>312</v>
      </c>
      <c r="D149" s="162" t="s">
        <v>313</v>
      </c>
      <c r="E149" s="162" t="s">
        <v>314</v>
      </c>
    </row>
    <row r="150" spans="1:5" x14ac:dyDescent="0.2">
      <c r="A150" s="171">
        <v>0.49</v>
      </c>
      <c r="B150" s="142"/>
      <c r="C150" s="162" t="s">
        <v>315</v>
      </c>
      <c r="D150" s="162" t="s">
        <v>316</v>
      </c>
      <c r="E150" s="162" t="s">
        <v>317</v>
      </c>
    </row>
    <row r="151" spans="1:5" x14ac:dyDescent="0.2">
      <c r="A151" s="171"/>
      <c r="B151" s="142"/>
      <c r="C151" s="162" t="s">
        <v>213</v>
      </c>
      <c r="D151" s="162" t="s">
        <v>318</v>
      </c>
      <c r="E151" s="162"/>
    </row>
    <row r="152" spans="1:5" x14ac:dyDescent="0.2">
      <c r="A152" s="177">
        <v>0.26</v>
      </c>
      <c r="B152" s="145"/>
      <c r="C152" s="152" t="s">
        <v>411</v>
      </c>
      <c r="D152" s="152" t="s">
        <v>411</v>
      </c>
      <c r="E152" s="152"/>
    </row>
    <row r="154" spans="1:5" x14ac:dyDescent="0.2">
      <c r="A154" s="130" t="s">
        <v>319</v>
      </c>
      <c r="B154" s="130"/>
      <c r="C154" s="164" t="s">
        <v>320</v>
      </c>
      <c r="D154" s="163" t="s">
        <v>160</v>
      </c>
      <c r="E154" s="164">
        <f>IF(AND(LinkCalculation_Estimated!G8='Insurance Cost'!C154,LinkCalculation_Estimated!C9='Insurance Cost'!C155),'Insurance Cost'!A155,IF(AND(LinkCalculation_Estimated!G8='Insurance Cost'!C154,LinkCalculation_Estimated!C9='Insurance Cost'!C156),'Insurance Cost'!A155,IF(AND(LinkCalculation_Estimated!G8='Insurance Cost'!C154,LinkCalculation_Estimated!C9='Insurance Cost'!C157),'Insurance Cost'!A155,IF(AND(LinkCalculation_Estimated!G8='Insurance Cost'!C154,LinkCalculation_Estimated!C9='Insurance Cost'!C158),'Insurance Cost'!A155,IF(AND(LinkCalculation_Estimated!G8='Insurance Cost'!C154,LinkCalculation_Estimated!C9='Insurance Cost'!C159),'Insurance Cost'!A155,IF(AND(LinkCalculation_Estimated!G8='Insurance Cost'!C154,LinkCalculation_Estimated!C9='Insurance Cost'!C160),'Insurance Cost'!A155,IF(AND(LinkCalculation_Estimated!G8='Insurance Cost'!C154,LinkCalculation_Estimated!C9='Insurance Cost'!C161),'Insurance Cost'!A155,IF(AND(LinkCalculation_Estimated!G8='Insurance Cost'!C154,LinkCalculation_Estimated!C9='Insurance Cost'!D155),'Insurance Cost'!A155,IF(AND(LinkCalculation_Estimated!G8='Insurance Cost'!C154,LinkCalculation_Estimated!C9='Insurance Cost'!D156),'Insurance Cost'!A155,IF(AND(LinkCalculation_Estimated!G8='Insurance Cost'!C154,LinkCalculation_Estimated!C9='Insurance Cost'!D157),'Insurance Cost'!A155,IF(AND(LinkCalculation_Estimated!G8='Insurance Cost'!C154,LinkCalculation_Estimated!C9='Insurance Cost'!D158),'Insurance Cost'!A155,IF(AND(LinkCalculation_Estimated!G8='Insurance Cost'!C154,LinkCalculation_Estimated!C9='Insurance Cost'!D159),'Insurance Cost'!A155,IF(AND(LinkCalculation_Estimated!G8='Insurance Cost'!C154,LinkCalculation_Estimated!C9='Insurance Cost'!D160),'Insurance Cost'!A155,IF(AND(LinkCalculation_Estimated!G8='Insurance Cost'!C154,LinkCalculation_Estimated!C9='Insurance Cost'!D161),'Insurance Cost'!A155,IF(AND(LinkCalculation_Estimated!G8='Insurance Cost'!C154,LinkCalculation_Estimated!C9='Insurance Cost'!E155),'Insurance Cost'!A155,IF(AND(LinkCalculation_Estimated!G8='Insurance Cost'!C154,LinkCalculation_Estimated!C9='Insurance Cost'!E156),'Insurance Cost'!A155,IF(AND(LinkCalculation_Estimated!G8='Insurance Cost'!C154,LinkCalculation_Estimated!C9='Insurance Cost'!E157),'Insurance Cost'!A155,IF(AND(LinkCalculation_Estimated!G8='Insurance Cost'!C154,LinkCalculation_Estimated!C9='Insurance Cost'!E158),'Insurance Cost'!A155,IF(AND(LinkCalculation_Estimated!G8='Insurance Cost'!C154,LinkCalculation_Estimated!C9='Insurance Cost'!C162),'Insurance Cost'!A162,IF(AND(LinkCalculation_Estimated!G8='Insurance Cost'!C154,LinkCalculation_Estimated!C9='Insurance Cost'!C163),'Insurance Cost'!A162,IF(AND(LinkCalculation_Estimated!G8='Insurance Cost'!C154,LinkCalculation_Estimated!C9='Insurance Cost'!C164),'Insurance Cost'!A162,IF(AND(LinkCalculation_Estimated!G8='Insurance Cost'!C154,LinkCalculation_Estimated!C9='Insurance Cost'!C165),'Insurance Cost'!A162,IF(AND(LinkCalculation_Estimated!G8='Insurance Cost'!C154,LinkCalculation_Estimated!C9='Insurance Cost'!D162),'Insurance Cost'!A162,IF(AND(LinkCalculation_Estimated!G8='Insurance Cost'!C154,LinkCalculation_Estimated!C9='Insurance Cost'!D163),'Insurance Cost'!A162,IF(AND(LinkCalculation_Estimated!G8='Insurance Cost'!C154,LinkCalculation_Estimated!C9='Insurance Cost'!D164),'Insurance Cost'!A162,IF(AND(LinkCalculation_Estimated!G8='Insurance Cost'!C154,LinkCalculation_Estimated!C9='Insurance Cost'!D165),'Insurance Cost'!A162,IF(AND(LinkCalculation_Estimated!G8='Insurance Cost'!C154,LinkCalculation_Estimated!C9='Insurance Cost'!E162),'Insurance Cost'!A162,IF(AND(LinkCalculation_Estimated!G8='Insurance Cost'!C154,LinkCalculation_Estimated!C9='Insurance Cost'!E163),'Insurance Cost'!A162,IF(AND(LinkCalculation_Estimated!G8='Insurance Cost'!C154,LinkCalculation_Estimated!C9='Insurance Cost'!C166),'Insurance Cost'!A166,0)))))))))))))))))))))))))))))</f>
        <v>0</v>
      </c>
    </row>
    <row r="155" spans="1:5" x14ac:dyDescent="0.2">
      <c r="A155" s="182">
        <v>0.83</v>
      </c>
      <c r="B155" s="262"/>
      <c r="C155" s="175" t="s">
        <v>321</v>
      </c>
      <c r="D155" s="162" t="s">
        <v>322</v>
      </c>
      <c r="E155" s="162" t="s">
        <v>323</v>
      </c>
    </row>
    <row r="156" spans="1:5" x14ac:dyDescent="0.2">
      <c r="A156" s="182"/>
      <c r="B156" s="262"/>
      <c r="C156" s="162" t="s">
        <v>324</v>
      </c>
      <c r="D156" s="162" t="s">
        <v>325</v>
      </c>
      <c r="E156" s="162" t="s">
        <v>326</v>
      </c>
    </row>
    <row r="157" spans="1:5" x14ac:dyDescent="0.2">
      <c r="A157" s="182"/>
      <c r="B157" s="262"/>
      <c r="C157" s="162" t="s">
        <v>224</v>
      </c>
      <c r="D157" s="162" t="s">
        <v>327</v>
      </c>
      <c r="E157" s="162" t="s">
        <v>328</v>
      </c>
    </row>
    <row r="158" spans="1:5" x14ac:dyDescent="0.2">
      <c r="A158" s="182"/>
      <c r="B158" s="262"/>
      <c r="C158" s="162" t="s">
        <v>329</v>
      </c>
      <c r="D158" s="162" t="s">
        <v>330</v>
      </c>
      <c r="E158" s="162" t="s">
        <v>169</v>
      </c>
    </row>
    <row r="159" spans="1:5" x14ac:dyDescent="0.2">
      <c r="A159" s="182"/>
      <c r="B159" s="262"/>
      <c r="C159" s="162" t="s">
        <v>331</v>
      </c>
      <c r="D159" s="162" t="s">
        <v>332</v>
      </c>
      <c r="E159" s="162"/>
    </row>
    <row r="160" spans="1:5" x14ac:dyDescent="0.2">
      <c r="A160" s="182"/>
      <c r="B160" s="262"/>
      <c r="C160" s="162" t="s">
        <v>333</v>
      </c>
      <c r="D160" s="162" t="s">
        <v>334</v>
      </c>
      <c r="E160" s="162"/>
    </row>
    <row r="161" spans="1:5" x14ac:dyDescent="0.2">
      <c r="A161" s="182"/>
      <c r="B161" s="262"/>
      <c r="C161" s="162" t="s">
        <v>335</v>
      </c>
      <c r="D161" s="162" t="s">
        <v>336</v>
      </c>
      <c r="E161" s="162"/>
    </row>
    <row r="162" spans="1:5" x14ac:dyDescent="0.2">
      <c r="A162" s="168">
        <v>0.49</v>
      </c>
      <c r="B162" s="260"/>
      <c r="C162" s="179" t="s">
        <v>337</v>
      </c>
      <c r="D162" s="179" t="s">
        <v>338</v>
      </c>
      <c r="E162" s="179" t="s">
        <v>339</v>
      </c>
    </row>
    <row r="163" spans="1:5" x14ac:dyDescent="0.2">
      <c r="A163" s="168"/>
      <c r="B163" s="260"/>
      <c r="C163" s="179" t="s">
        <v>340</v>
      </c>
      <c r="D163" s="179" t="s">
        <v>341</v>
      </c>
      <c r="E163" s="179" t="s">
        <v>342</v>
      </c>
    </row>
    <row r="164" spans="1:5" x14ac:dyDescent="0.2">
      <c r="A164" s="168"/>
      <c r="B164" s="260"/>
      <c r="C164" s="179" t="s">
        <v>343</v>
      </c>
      <c r="D164" s="179" t="s">
        <v>211</v>
      </c>
      <c r="E164" s="179"/>
    </row>
    <row r="165" spans="1:5" x14ac:dyDescent="0.2">
      <c r="A165" s="168"/>
      <c r="B165" s="260"/>
      <c r="C165" s="179" t="s">
        <v>344</v>
      </c>
      <c r="D165" s="179" t="s">
        <v>345</v>
      </c>
      <c r="E165" s="179"/>
    </row>
    <row r="166" spans="1:5" x14ac:dyDescent="0.2">
      <c r="A166" s="177">
        <v>0.35</v>
      </c>
      <c r="B166" s="145"/>
      <c r="C166" s="261" t="s">
        <v>411</v>
      </c>
      <c r="D166" s="261"/>
      <c r="E166" s="261"/>
    </row>
    <row r="168" spans="1:5" x14ac:dyDescent="0.2">
      <c r="A168" s="130" t="s">
        <v>346</v>
      </c>
      <c r="B168" s="130"/>
      <c r="C168" s="164" t="s">
        <v>347</v>
      </c>
      <c r="D168" s="163" t="s">
        <v>160</v>
      </c>
      <c r="E168" s="164">
        <f>IF(AND(LinkCalculation_Estimated!G8='Insurance Cost'!C168,LinkCalculation_Estimated!C9='Insurance Cost'!C169),'Insurance Cost'!A169,IF(AND(LinkCalculation_Estimated!G8='Insurance Cost'!C168,LinkCalculation_Estimated!C9='Insurance Cost'!C170),'Insurance Cost'!A169,IF(AND(LinkCalculation_Estimated!G8='Insurance Cost'!C168,LinkCalculation_Estimated!C9='Insurance Cost'!D169),'Insurance Cost'!A169,IF(AND(LinkCalculation_Estimated!G8='Insurance Cost'!C168,LinkCalculation_Estimated!C9='Insurance Cost'!D170),'Insurance Cost'!A169,IF(AND(LinkCalculation_Estimated!G8='Insurance Cost'!C168,LinkCalculation_Estimated!C9='Insurance Cost'!E169),'Insurance Cost'!A169,IF(AND(LinkCalculation_Estimated!G8='Insurance Cost'!C168,LinkCalculation_Estimated!C9='Insurance Cost'!C171),'Insurance Cost'!A171,IF(AND(LinkCalculation_Estimated!G8='Insurance Cost'!C168,LinkCalculation_Estimated!C9='Insurance Cost'!C172),'Insurance Cost'!A171,IF(AND(LinkCalculation_Estimated!G8='Insurance Cost'!C168,LinkCalculation_Estimated!C9='Insurance Cost'!C173),'Insurance Cost'!A171,IF(AND(LinkCalculation_Estimated!G8='Insurance Cost'!C168,LinkCalculation_Estimated!C9='Insurance Cost'!C174),'Insurance Cost'!A171,IF(AND(LinkCalculation_Estimated!G8='Insurance Cost'!C168,LinkCalculation_Estimated!C9='Insurance Cost'!C175),'Insurance Cost'!A171,IF(AND(LinkCalculation_Estimated!G8='Insurance Cost'!C168,LinkCalculation_Estimated!C9='Insurance Cost'!C176),'Insurance Cost'!A171,IF(AND(LinkCalculation_Estimated!G8='Insurance Cost'!C168,LinkCalculation_Estimated!C9='Insurance Cost'!D171),'Insurance Cost'!A171,IF(AND(LinkCalculation_Estimated!G8='Insurance Cost'!C168,LinkCalculation_Estimated!C9='Insurance Cost'!D172),'Insurance Cost'!A171,IF(AND(LinkCalculation_Estimated!G8='Insurance Cost'!C168,LinkCalculation_Estimated!C9='Insurance Cost'!D173),'Insurance Cost'!A171,IF(AND(LinkCalculation_Estimated!G8='Insurance Cost'!C168,LinkCalculation_Estimated!C9='Insurance Cost'!D174),'Insurance Cost'!A171,IF(AND(LinkCalculation_Estimated!G8='Insurance Cost'!C168,LinkCalculation_Estimated!C9='Insurance Cost'!D175),'Insurance Cost'!A171,IF(AND(LinkCalculation_Estimated!G8='Insurance Cost'!C168,LinkCalculation_Estimated!C9='Insurance Cost'!D176),'Insurance Cost'!A171,IF(AND(LinkCalculation_Estimated!G8='Insurance Cost'!C168,LinkCalculation_Estimated!C9='Insurance Cost'!C177),'Insurance Cost'!A177,0))))))))))))))))))</f>
        <v>0</v>
      </c>
    </row>
    <row r="169" spans="1:5" x14ac:dyDescent="0.2">
      <c r="A169" s="182">
        <v>0.83</v>
      </c>
      <c r="B169" s="259"/>
      <c r="C169" s="162" t="s">
        <v>321</v>
      </c>
      <c r="D169" s="162" t="s">
        <v>348</v>
      </c>
      <c r="E169" s="162" t="s">
        <v>349</v>
      </c>
    </row>
    <row r="170" spans="1:5" x14ac:dyDescent="0.2">
      <c r="A170" s="182"/>
      <c r="B170" s="259"/>
      <c r="C170" s="162" t="s">
        <v>350</v>
      </c>
      <c r="D170" s="162" t="s">
        <v>351</v>
      </c>
      <c r="E170" s="162"/>
    </row>
    <row r="171" spans="1:5" x14ac:dyDescent="0.2">
      <c r="A171" s="168">
        <v>0.49</v>
      </c>
      <c r="B171" s="260"/>
      <c r="C171" s="179" t="s">
        <v>352</v>
      </c>
      <c r="D171" s="179" t="s">
        <v>353</v>
      </c>
      <c r="E171" s="179"/>
    </row>
    <row r="172" spans="1:5" x14ac:dyDescent="0.2">
      <c r="A172" s="168"/>
      <c r="B172" s="260"/>
      <c r="C172" s="179" t="s">
        <v>354</v>
      </c>
      <c r="D172" s="179" t="s">
        <v>355</v>
      </c>
      <c r="E172" s="179"/>
    </row>
    <row r="173" spans="1:5" x14ac:dyDescent="0.2">
      <c r="A173" s="168"/>
      <c r="B173" s="260"/>
      <c r="C173" s="179" t="s">
        <v>356</v>
      </c>
      <c r="D173" s="179" t="s">
        <v>357</v>
      </c>
      <c r="E173" s="179"/>
    </row>
    <row r="174" spans="1:5" x14ac:dyDescent="0.2">
      <c r="A174" s="168"/>
      <c r="B174" s="260"/>
      <c r="C174" s="179" t="s">
        <v>358</v>
      </c>
      <c r="D174" s="179" t="s">
        <v>359</v>
      </c>
      <c r="E174" s="179"/>
    </row>
    <row r="175" spans="1:5" x14ac:dyDescent="0.2">
      <c r="A175" s="168"/>
      <c r="B175" s="260"/>
      <c r="C175" s="179" t="s">
        <v>360</v>
      </c>
      <c r="D175" s="179" t="s">
        <v>361</v>
      </c>
      <c r="E175" s="179"/>
    </row>
    <row r="176" spans="1:5" x14ac:dyDescent="0.2">
      <c r="A176" s="168"/>
      <c r="B176" s="260"/>
      <c r="C176" s="179" t="s">
        <v>271</v>
      </c>
      <c r="D176" s="179" t="s">
        <v>362</v>
      </c>
      <c r="E176" s="179"/>
    </row>
    <row r="177" spans="1:5" x14ac:dyDescent="0.2">
      <c r="A177" s="177">
        <v>0.35</v>
      </c>
      <c r="B177" s="145"/>
      <c r="C177" s="152" t="s">
        <v>411</v>
      </c>
      <c r="D177" s="152"/>
      <c r="E177" s="152"/>
    </row>
    <row r="179" spans="1:5" x14ac:dyDescent="0.2">
      <c r="A179" s="130" t="s">
        <v>363</v>
      </c>
      <c r="B179" s="130"/>
      <c r="C179" s="170" t="s">
        <v>364</v>
      </c>
      <c r="D179" s="163" t="s">
        <v>160</v>
      </c>
      <c r="E179" s="164">
        <f>IF(AND(LinkCalculation_Estimated!G8='Insurance Cost'!C179,LinkCalculation_Estimated!C9='Insurance Cost'!C180),'Insurance Cost'!A182,IF(AND(LinkCalculation_Estimated!G8='Insurance Cost'!C179,LinkCalculation_Estimated!C9='Insurance Cost'!C181),'Insurance Cost'!A182,IF(AND(LinkCalculation_Estimated!G8='Insurance Cost'!C179,LinkCalculation_Estimated!C9='Insurance Cost'!C182),'Insurance Cost'!A182,IF(AND(LinkCalculation_Estimated!G8='Insurance Cost'!C179,LinkCalculation_Estimated!C9='Insurance Cost'!C183),'Insurance Cost'!A182,IF(AND(LinkCalculation_Estimated!G8='Insurance Cost'!C179,LinkCalculation_Estimated!C9='Insurance Cost'!C184),'Insurance Cost'!A182,IF(AND(LinkCalculation_Estimated!G8='Insurance Cost'!C179,LinkCalculation_Estimated!C9='Insurance Cost'!D180),'Insurance Cost'!A182,IF(AND(LinkCalculation_Estimated!G8='Insurance Cost'!C179,LinkCalculation_Estimated!C9='Insurance Cost'!D181),'Insurance Cost'!A182,IF(AND(LinkCalculation_Estimated!G8='Insurance Cost'!C179,LinkCalculation_Estimated!C9='Insurance Cost'!D182),'Insurance Cost'!A182,IF(AND(LinkCalculation_Estimated!G8='Insurance Cost'!C179,LinkCalculation_Estimated!C9='Insurance Cost'!D183),'Insurance Cost'!A182,IF(AND(LinkCalculation_Estimated!G8='Insurance Cost'!C179,LinkCalculation_Estimated!C9='Insurance Cost'!D184),'Insurance Cost'!A182,IF(AND(LinkCalculation_Estimated!G8='Insurance Cost'!C179,LinkCalculation_Estimated!C9='Insurance Cost'!E180),'Insurance Cost'!A182,IF(AND(LinkCalculation_Estimated!G8='Insurance Cost'!C179,LinkCalculation_Estimated!C9='Insurance Cost'!E181),'Insurance Cost'!A182,IF(AND(LinkCalculation_Estimated!G8='Insurance Cost'!C179,LinkCalculation_Estimated!C9='Insurance Cost'!E182),'Insurance Cost'!A182,IF(AND(LinkCalculation_Estimated!G8='Insurance Cost'!C179,LinkCalculation_Estimated!C9='Insurance Cost'!E183),'Insurance Cost'!A182,IF(AND(LinkCalculation_Estimated!G8='Insurance Cost'!C179,LinkCalculation_Estimated!C9='Insurance Cost'!E184),'Insurance Cost'!A182,IF(AND(LinkCalculation_Estimated!G8='Insurance Cost'!C179,LinkCalculation_Estimated!C9='Insurance Cost'!C185),'Insurance Cost'!A187,IF(AND(LinkCalculation_Estimated!G8='Insurance Cost'!C179,LinkCalculation_Estimated!C9='Insurance Cost'!C186),'Insurance Cost'!A187,IF(AND(LinkCalculation_Estimated!G8='Insurance Cost'!C179,LinkCalculation_Estimated!C9='Insurance Cost'!C187),'Insurance Cost'!A187,IF(AND(LinkCalculation_Estimated!G8='Insurance Cost'!C179,LinkCalculation_Estimated!C9='Insurance Cost'!C188),'Insurance Cost'!A187,IF(AND(LinkCalculation_Estimated!G8='Insurance Cost'!C179,LinkCalculation_Estimated!C9='Insurance Cost'!C189),'Insurance Cost'!A187,IF(AND(LinkCalculation_Estimated!G8='Insurance Cost'!C179,LinkCalculation_Estimated!C9='Insurance Cost'!D185),'Insurance Cost'!A187,IF(AND(LinkCalculation_Estimated!G8='Insurance Cost'!C179,LinkCalculation_Estimated!C9='Insurance Cost'!D186),'Insurance Cost'!A187,IF(AND(LinkCalculation_Estimated!G8='Insurance Cost'!C179,LinkCalculation_Estimated!C9='Insurance Cost'!D187),'Insurance Cost'!A187,IF(AND(LinkCalculation_Estimated!G8='Insurance Cost'!C179,LinkCalculation_Estimated!C9='Insurance Cost'!D188),'Insurance Cost'!A187,IF(AND(LinkCalculation_Estimated!G8='Insurance Cost'!C179,LinkCalculation_Estimated!C9='Insurance Cost'!D189),'Insurance Cost'!A187,IF(AND(LinkCalculation_Estimated!G8='Insurance Cost'!C179,LinkCalculation_Estimated!C9='Insurance Cost'!E185),'Insurance Cost'!A187,IF(AND(LinkCalculation_Estimated!G8='Insurance Cost'!C179,LinkCalculation_Estimated!C9='Insurance Cost'!E186),'Insurance Cost'!A187,IF(AND(LinkCalculation_Estimated!G8='Insurance Cost'!C179,LinkCalculation_Estimated!C9='Insurance Cost'!E187),'Insurance Cost'!A187,IF(AND(LinkCalculation_Estimated!G8='Insurance Cost'!C179,LinkCalculation_Estimated!C9='Insurance Cost'!C190),'Insurance Cost'!A190,0)))))))))))))))))))))))))))))</f>
        <v>0</v>
      </c>
    </row>
    <row r="180" spans="1:5" x14ac:dyDescent="0.2">
      <c r="A180" s="189"/>
      <c r="B180" s="259" t="s">
        <v>161</v>
      </c>
      <c r="C180" s="162" t="s">
        <v>365</v>
      </c>
      <c r="D180" s="162" t="s">
        <v>366</v>
      </c>
      <c r="E180" s="162" t="s">
        <v>367</v>
      </c>
    </row>
    <row r="181" spans="1:5" x14ac:dyDescent="0.2">
      <c r="A181" s="189"/>
      <c r="B181" s="259"/>
      <c r="C181" s="162" t="s">
        <v>368</v>
      </c>
      <c r="D181" s="162" t="s">
        <v>369</v>
      </c>
      <c r="E181" s="162" t="s">
        <v>370</v>
      </c>
    </row>
    <row r="182" spans="1:5" x14ac:dyDescent="0.2">
      <c r="A182" s="189">
        <v>1.05</v>
      </c>
      <c r="B182" s="259"/>
      <c r="C182" s="162" t="s">
        <v>371</v>
      </c>
      <c r="D182" s="162" t="s">
        <v>199</v>
      </c>
      <c r="E182" s="162" t="s">
        <v>372</v>
      </c>
    </row>
    <row r="183" spans="1:5" x14ac:dyDescent="0.2">
      <c r="A183" s="189"/>
      <c r="B183" s="259"/>
      <c r="C183" s="162" t="s">
        <v>252</v>
      </c>
      <c r="D183" s="162" t="s">
        <v>373</v>
      </c>
      <c r="E183" s="162" t="s">
        <v>374</v>
      </c>
    </row>
    <row r="184" spans="1:5" x14ac:dyDescent="0.2">
      <c r="A184" s="189"/>
      <c r="B184" s="259"/>
      <c r="C184" s="162" t="s">
        <v>375</v>
      </c>
      <c r="D184" s="162" t="s">
        <v>376</v>
      </c>
      <c r="E184" s="162" t="s">
        <v>377</v>
      </c>
    </row>
    <row r="185" spans="1:5" x14ac:dyDescent="0.2">
      <c r="A185" s="160"/>
      <c r="B185" s="134"/>
      <c r="C185" s="179" t="s">
        <v>378</v>
      </c>
      <c r="D185" s="179" t="s">
        <v>379</v>
      </c>
      <c r="E185" s="179" t="s">
        <v>380</v>
      </c>
    </row>
    <row r="186" spans="1:5" x14ac:dyDescent="0.2">
      <c r="A186" s="160"/>
      <c r="B186" s="134"/>
      <c r="C186" s="179" t="s">
        <v>381</v>
      </c>
      <c r="D186" s="179" t="s">
        <v>287</v>
      </c>
      <c r="E186" s="179" t="s">
        <v>382</v>
      </c>
    </row>
    <row r="187" spans="1:5" x14ac:dyDescent="0.2">
      <c r="A187" s="160">
        <v>0.56000000000000005</v>
      </c>
      <c r="B187" s="134" t="s">
        <v>164</v>
      </c>
      <c r="C187" s="179" t="s">
        <v>383</v>
      </c>
      <c r="D187" s="179" t="s">
        <v>384</v>
      </c>
      <c r="E187" s="179" t="s">
        <v>385</v>
      </c>
    </row>
    <row r="188" spans="1:5" x14ac:dyDescent="0.2">
      <c r="A188" s="160"/>
      <c r="B188" s="134"/>
      <c r="C188" s="179" t="s">
        <v>386</v>
      </c>
      <c r="D188" s="179" t="s">
        <v>228</v>
      </c>
      <c r="E188" s="179"/>
    </row>
    <row r="189" spans="1:5" ht="15" customHeight="1" x14ac:dyDescent="0.2">
      <c r="A189" s="160"/>
      <c r="B189" s="134"/>
      <c r="C189" s="179" t="s">
        <v>387</v>
      </c>
      <c r="D189" s="179" t="s">
        <v>388</v>
      </c>
      <c r="E189" s="179"/>
    </row>
    <row r="190" spans="1:5" x14ac:dyDescent="0.2">
      <c r="A190" s="188">
        <v>0.28999999999999998</v>
      </c>
      <c r="B190" s="145"/>
      <c r="C190" s="152" t="s">
        <v>411</v>
      </c>
      <c r="D190" s="152"/>
      <c r="E190" s="152"/>
    </row>
    <row r="192" spans="1:5" x14ac:dyDescent="0.2">
      <c r="A192" s="148" t="s">
        <v>389</v>
      </c>
      <c r="B192" s="153"/>
      <c r="C192" s="170" t="s">
        <v>407</v>
      </c>
      <c r="D192" s="163" t="s">
        <v>160</v>
      </c>
      <c r="E192" s="164">
        <f>IF(AND(LinkCalculation_Estimated!G8='Insurance Cost'!C192,LinkCalculation_Estimated!C9='Insurance Cost'!C193),'Insurance Cost'!A193,IF(AND(LinkCalculation_Estimated!G8='Insurance Cost'!C192,LinkCalculation_Estimated!C9='Insurance Cost'!C194),'Insurance Cost'!A193,IF(AND(LinkCalculation_Estimated!G8='Insurance Cost'!C192,LinkCalculation_Estimated!C9='Insurance Cost'!C195),'Insurance Cost'!A193,IF(AND(LinkCalculation_Estimated!G8='Insurance Cost'!C192,LinkCalculation_Estimated!C9='Insurance Cost'!C196),'Insurance Cost'!A193,IF(AND(LinkCalculation_Estimated!G8='Insurance Cost'!C192,LinkCalculation_Estimated!C9='Insurance Cost'!C197),'Insurance Cost'!A193,IF(AND(LinkCalculation_Estimated!G8='Insurance Cost'!C192,LinkCalculation_Estimated!C9='Insurance Cost'!C198),'Insurance Cost'!A193,IF(AND(LinkCalculation_Estimated!G8='Insurance Cost'!C192,LinkCalculation_Estimated!C9='Insurance Cost'!C199),'Insurance Cost'!A193,IF(AND(LinkCalculation_Estimated!G8='Insurance Cost'!C192,LinkCalculation_Estimated!C9='Insurance Cost'!D193),'Insurance Cost'!A193,IF(AND(LinkCalculation_Estimated!G8='Insurance Cost'!C192,LinkCalculation_Estimated!C9='Insurance Cost'!D194),'Insurance Cost'!A193,IF(AND(LinkCalculation_Estimated!G8='Insurance Cost'!C192,LinkCalculation_Estimated!C9='Insurance Cost'!D195),'Insurance Cost'!A193,IF(AND(LinkCalculation_Estimated!G8='Insurance Cost'!C192,LinkCalculation_Estimated!C9='Insurance Cost'!D196),'Insurance Cost'!A193,IF(AND(LinkCalculation_Estimated!G8='Insurance Cost'!C192,LinkCalculation_Estimated!C9='Insurance Cost'!D197),'Insurance Cost'!A193,IF(AND(LinkCalculation_Estimated!G8='Insurance Cost'!C192,LinkCalculation_Estimated!C9='Insurance Cost'!D198),'Insurance Cost'!A193,IF(AND(LinkCalculation_Estimated!G8='Insurance Cost'!C192,LinkCalculation_Estimated!C9='Insurance Cost'!D199),'Insurance Cost'!A193,IF(AND(LinkCalculation_Estimated!G8='Insurance Cost'!C192,LinkCalculation_Estimated!C9='Insurance Cost'!E193),'Insurance Cost'!A193,IF(AND(LinkCalculation_Estimated!G8='Insurance Cost'!C192,LinkCalculation_Estimated!C9='Insurance Cost'!E194),'Insurance Cost'!A193,IF(AND(LinkCalculation_Estimated!G8='Insurance Cost'!C192,LinkCalculation_Estimated!C9='Insurance Cost'!E195),'Insurance Cost'!A193,IF(AND(LinkCalculation_Estimated!G8='Insurance Cost'!C192,LinkCalculation_Estimated!C9='Insurance Cost'!E196),'Insurance Cost'!A193,IF(AND(LinkCalculation_Estimated!G8='Insurance Cost'!C192,LinkCalculation_Estimated!C9='Insurance Cost'!E197),'Insurance Cost'!A193,IF(AND(LinkCalculation_Estimated!G8='Insurance Cost'!C192,LinkCalculation_Estimated!C9='Insurance Cost'!E198),'Insurance Cost'!A193,IF(AND(LinkCalculation_Estimated!G8='Insurance Cost'!C192,LinkCalculation_Estimated!C9='Insurance Cost'!E199),'Insurance Cost'!A193,IF(AND(LinkCalculation_Estimated!G8='Insurance Cost'!C192,LinkCalculation_Estimated!C9='Insurance Cost'!C200),'Insurance Cost'!A200,0))))))))))))))))))))))</f>
        <v>0</v>
      </c>
    </row>
    <row r="193" spans="1:5" x14ac:dyDescent="0.2">
      <c r="A193" s="168">
        <v>0.49</v>
      </c>
      <c r="B193" s="190">
        <v>193</v>
      </c>
      <c r="C193" s="162" t="s">
        <v>390</v>
      </c>
      <c r="D193" s="162" t="s">
        <v>391</v>
      </c>
      <c r="E193" s="162" t="s">
        <v>392</v>
      </c>
    </row>
    <row r="194" spans="1:5" x14ac:dyDescent="0.2">
      <c r="A194" s="168"/>
      <c r="B194" s="190">
        <v>194</v>
      </c>
      <c r="C194" s="162" t="s">
        <v>393</v>
      </c>
      <c r="D194" s="162" t="s">
        <v>394</v>
      </c>
      <c r="E194" s="162" t="s">
        <v>395</v>
      </c>
    </row>
    <row r="195" spans="1:5" x14ac:dyDescent="0.2">
      <c r="A195" s="168"/>
      <c r="B195" s="190">
        <v>195</v>
      </c>
      <c r="C195" s="162" t="s">
        <v>302</v>
      </c>
      <c r="D195" s="162" t="s">
        <v>396</v>
      </c>
      <c r="E195" s="162" t="s">
        <v>316</v>
      </c>
    </row>
    <row r="196" spans="1:5" x14ac:dyDescent="0.2">
      <c r="A196" s="168"/>
      <c r="B196" s="190">
        <v>196</v>
      </c>
      <c r="C196" s="162" t="s">
        <v>397</v>
      </c>
      <c r="D196" s="162" t="s">
        <v>398</v>
      </c>
      <c r="E196" s="162" t="s">
        <v>297</v>
      </c>
    </row>
    <row r="197" spans="1:5" x14ac:dyDescent="0.2">
      <c r="A197" s="168"/>
      <c r="B197" s="190">
        <v>197</v>
      </c>
      <c r="C197" s="162" t="s">
        <v>399</v>
      </c>
      <c r="D197" s="162" t="s">
        <v>400</v>
      </c>
      <c r="E197" s="162" t="s">
        <v>401</v>
      </c>
    </row>
    <row r="198" spans="1:5" x14ac:dyDescent="0.2">
      <c r="A198" s="168"/>
      <c r="B198" s="190">
        <v>198</v>
      </c>
      <c r="C198" s="162" t="s">
        <v>402</v>
      </c>
      <c r="D198" s="162" t="s">
        <v>175</v>
      </c>
      <c r="E198" s="162" t="s">
        <v>403</v>
      </c>
    </row>
    <row r="199" spans="1:5" x14ac:dyDescent="0.2">
      <c r="A199" s="168"/>
      <c r="B199" s="190">
        <v>199</v>
      </c>
      <c r="C199" s="162" t="s">
        <v>404</v>
      </c>
      <c r="D199" s="162" t="s">
        <v>405</v>
      </c>
      <c r="E199" s="162" t="s">
        <v>406</v>
      </c>
    </row>
    <row r="200" spans="1:5" x14ac:dyDescent="0.2">
      <c r="A200" s="177">
        <v>0.26</v>
      </c>
      <c r="B200" s="145"/>
      <c r="C200" s="152" t="s">
        <v>411</v>
      </c>
      <c r="D200" s="152"/>
      <c r="E200" s="152"/>
    </row>
    <row r="204" spans="1:5" x14ac:dyDescent="0.2">
      <c r="C204" s="154"/>
    </row>
    <row r="205" spans="1:5" x14ac:dyDescent="0.2">
      <c r="C205" s="154"/>
    </row>
    <row r="206" spans="1:5" x14ac:dyDescent="0.2">
      <c r="C206" s="154"/>
    </row>
    <row r="250" spans="1:13" x14ac:dyDescent="0.2">
      <c r="A250" s="194" t="s">
        <v>86</v>
      </c>
      <c r="B250" s="191" t="s">
        <v>410</v>
      </c>
      <c r="K250" s="7"/>
      <c r="L250" s="7"/>
      <c r="M250" s="7"/>
    </row>
    <row r="251" spans="1:13" x14ac:dyDescent="0.2">
      <c r="A251" s="194" t="s">
        <v>159</v>
      </c>
      <c r="B251" s="191" t="s">
        <v>162</v>
      </c>
      <c r="C251" s="191" t="s">
        <v>163</v>
      </c>
      <c r="D251" s="191" t="s">
        <v>165</v>
      </c>
      <c r="E251" s="191" t="s">
        <v>166</v>
      </c>
      <c r="F251" s="191" t="s">
        <v>167</v>
      </c>
      <c r="G251" s="191" t="s">
        <v>168</v>
      </c>
      <c r="H251" s="191" t="s">
        <v>169</v>
      </c>
      <c r="I251" s="191" t="s">
        <v>411</v>
      </c>
      <c r="J251" s="4"/>
      <c r="K251" s="4"/>
      <c r="L251" s="7"/>
      <c r="M251" s="7"/>
    </row>
    <row r="252" spans="1:13" x14ac:dyDescent="0.2">
      <c r="A252" s="194" t="s">
        <v>88</v>
      </c>
      <c r="B252" s="191" t="s">
        <v>410</v>
      </c>
      <c r="C252" s="7"/>
      <c r="D252" s="4"/>
      <c r="E252" s="4"/>
      <c r="F252" s="4"/>
      <c r="G252" s="4"/>
      <c r="H252" s="4"/>
      <c r="I252" s="4"/>
      <c r="J252" s="4"/>
      <c r="K252" s="4"/>
      <c r="L252" s="7"/>
      <c r="M252" s="7"/>
    </row>
    <row r="253" spans="1:13" x14ac:dyDescent="0.2">
      <c r="A253" s="194" t="s">
        <v>90</v>
      </c>
      <c r="B253" s="191" t="s">
        <v>410</v>
      </c>
      <c r="C253" s="7"/>
      <c r="D253" s="4"/>
      <c r="E253" s="4"/>
      <c r="F253" s="4"/>
      <c r="G253" s="4"/>
      <c r="H253" s="4"/>
      <c r="I253" s="4"/>
      <c r="J253" s="4"/>
      <c r="K253" s="4"/>
      <c r="L253" s="7"/>
      <c r="M253" s="7"/>
    </row>
    <row r="254" spans="1:13" x14ac:dyDescent="0.2">
      <c r="A254" s="194" t="s">
        <v>92</v>
      </c>
      <c r="B254" s="191" t="s">
        <v>410</v>
      </c>
      <c r="C254" s="7"/>
      <c r="D254" s="4"/>
      <c r="E254" s="4"/>
      <c r="F254" s="4"/>
      <c r="G254" s="4"/>
      <c r="H254" s="4"/>
      <c r="I254" s="4"/>
      <c r="J254" s="4"/>
      <c r="K254" s="4"/>
      <c r="L254" s="7"/>
      <c r="M254" s="7"/>
    </row>
    <row r="255" spans="1:13" x14ac:dyDescent="0.2">
      <c r="A255" s="194" t="s">
        <v>94</v>
      </c>
      <c r="B255" s="191" t="s">
        <v>410</v>
      </c>
      <c r="C255" s="7"/>
      <c r="D255" s="4"/>
      <c r="E255" s="4"/>
      <c r="F255" s="4"/>
      <c r="G255" s="4"/>
      <c r="H255" s="4"/>
      <c r="I255" s="4"/>
      <c r="J255" s="4"/>
      <c r="K255" s="4"/>
      <c r="L255" s="7"/>
      <c r="M255" s="7"/>
    </row>
    <row r="256" spans="1:13" x14ac:dyDescent="0.2">
      <c r="A256" s="194" t="s">
        <v>171</v>
      </c>
      <c r="B256" s="191" t="s">
        <v>172</v>
      </c>
      <c r="C256" s="191" t="s">
        <v>173</v>
      </c>
      <c r="D256" s="191" t="s">
        <v>174</v>
      </c>
      <c r="E256" s="191" t="s">
        <v>175</v>
      </c>
      <c r="F256" s="191" t="s">
        <v>176</v>
      </c>
      <c r="G256" s="191" t="s">
        <v>177</v>
      </c>
      <c r="H256" s="191" t="s">
        <v>178</v>
      </c>
      <c r="I256" s="191" t="s">
        <v>179</v>
      </c>
      <c r="J256" s="191" t="s">
        <v>411</v>
      </c>
      <c r="K256" s="4"/>
      <c r="L256" s="7"/>
      <c r="M256" s="7"/>
    </row>
    <row r="257" spans="1:39" x14ac:dyDescent="0.2">
      <c r="A257" s="194" t="s">
        <v>181</v>
      </c>
      <c r="B257" s="191" t="s">
        <v>2</v>
      </c>
      <c r="C257" s="191" t="s">
        <v>182</v>
      </c>
      <c r="D257" s="191" t="s">
        <v>183</v>
      </c>
      <c r="E257" s="191" t="s">
        <v>411</v>
      </c>
      <c r="F257" s="7"/>
      <c r="G257" s="7"/>
      <c r="H257" s="7"/>
      <c r="I257" s="7"/>
      <c r="J257" s="7"/>
      <c r="K257" s="4"/>
      <c r="L257" s="7"/>
      <c r="M257" s="7"/>
    </row>
    <row r="258" spans="1:39" x14ac:dyDescent="0.2">
      <c r="A258" s="194" t="s">
        <v>185</v>
      </c>
      <c r="B258" s="191" t="s">
        <v>186</v>
      </c>
      <c r="C258" s="191" t="s">
        <v>187</v>
      </c>
      <c r="D258" s="191" t="s">
        <v>188</v>
      </c>
      <c r="E258" s="191" t="s">
        <v>189</v>
      </c>
      <c r="F258" s="191" t="s">
        <v>190</v>
      </c>
      <c r="G258" s="191" t="s">
        <v>193</v>
      </c>
      <c r="H258" s="191" t="s">
        <v>187</v>
      </c>
      <c r="I258" s="191" t="s">
        <v>198</v>
      </c>
      <c r="J258" s="191" t="s">
        <v>201</v>
      </c>
      <c r="K258" s="191" t="s">
        <v>204</v>
      </c>
      <c r="L258" s="191" t="s">
        <v>207</v>
      </c>
      <c r="M258" s="191" t="s">
        <v>210</v>
      </c>
      <c r="N258" s="191" t="s">
        <v>212</v>
      </c>
      <c r="O258" s="191" t="s">
        <v>214</v>
      </c>
      <c r="P258" s="191" t="s">
        <v>216</v>
      </c>
      <c r="Q258" s="191" t="s">
        <v>218</v>
      </c>
      <c r="R258" s="191" t="s">
        <v>220</v>
      </c>
      <c r="S258" s="191" t="s">
        <v>191</v>
      </c>
      <c r="T258" s="191" t="s">
        <v>194</v>
      </c>
      <c r="U258" s="191" t="s">
        <v>196</v>
      </c>
      <c r="V258" s="191" t="s">
        <v>199</v>
      </c>
      <c r="W258" s="191" t="s">
        <v>202</v>
      </c>
      <c r="X258" s="191" t="s">
        <v>205</v>
      </c>
      <c r="Y258" s="191" t="s">
        <v>208</v>
      </c>
      <c r="Z258" s="191" t="s">
        <v>211</v>
      </c>
      <c r="AA258" s="191" t="s">
        <v>213</v>
      </c>
      <c r="AB258" s="191" t="s">
        <v>215</v>
      </c>
      <c r="AC258" s="191" t="s">
        <v>217</v>
      </c>
      <c r="AD258" s="191" t="s">
        <v>219</v>
      </c>
      <c r="AE258" s="191" t="s">
        <v>221</v>
      </c>
      <c r="AF258" s="191" t="s">
        <v>192</v>
      </c>
      <c r="AG258" s="191" t="s">
        <v>195</v>
      </c>
      <c r="AH258" s="192" t="s">
        <v>197</v>
      </c>
      <c r="AI258" s="191" t="s">
        <v>200</v>
      </c>
      <c r="AJ258" s="191" t="s">
        <v>203</v>
      </c>
      <c r="AK258" s="191" t="s">
        <v>206</v>
      </c>
      <c r="AL258" s="191" t="s">
        <v>209</v>
      </c>
      <c r="AM258" s="191" t="s">
        <v>411</v>
      </c>
    </row>
    <row r="259" spans="1:39" x14ac:dyDescent="0.2">
      <c r="A259" s="194" t="s">
        <v>96</v>
      </c>
      <c r="B259" s="191" t="s">
        <v>410</v>
      </c>
      <c r="C259" s="7"/>
      <c r="D259" s="4"/>
      <c r="E259" s="4"/>
      <c r="F259" s="4"/>
      <c r="G259" s="4"/>
      <c r="H259" s="4"/>
      <c r="I259" s="4"/>
      <c r="J259" s="4"/>
      <c r="K259" s="4"/>
      <c r="L259" s="7"/>
      <c r="M259" s="7"/>
    </row>
    <row r="260" spans="1:39" x14ac:dyDescent="0.2">
      <c r="A260" s="194" t="s">
        <v>98</v>
      </c>
      <c r="B260" s="191" t="s">
        <v>410</v>
      </c>
      <c r="C260" s="7"/>
      <c r="D260" s="4"/>
      <c r="E260" s="4"/>
      <c r="F260" s="4"/>
      <c r="G260" s="4"/>
      <c r="H260" s="4"/>
      <c r="I260" s="4"/>
      <c r="J260" s="4"/>
      <c r="K260" s="4"/>
      <c r="L260" s="7"/>
      <c r="M260" s="7"/>
    </row>
    <row r="261" spans="1:39" x14ac:dyDescent="0.2">
      <c r="A261" s="194" t="s">
        <v>100</v>
      </c>
      <c r="B261" s="191" t="s">
        <v>410</v>
      </c>
      <c r="C261" s="7"/>
      <c r="D261" s="4"/>
      <c r="E261" s="4"/>
      <c r="F261" s="4"/>
      <c r="G261" s="4"/>
      <c r="H261" s="4"/>
      <c r="I261" s="4"/>
      <c r="J261" s="4"/>
      <c r="K261" s="4"/>
      <c r="L261" s="7"/>
      <c r="M261" s="7"/>
    </row>
    <row r="262" spans="1:39" x14ac:dyDescent="0.2">
      <c r="A262" s="194" t="s">
        <v>102</v>
      </c>
      <c r="B262" s="191" t="s">
        <v>410</v>
      </c>
      <c r="C262" s="7"/>
      <c r="D262" s="4"/>
      <c r="E262" s="4"/>
      <c r="F262" s="4"/>
      <c r="G262" s="4"/>
      <c r="H262" s="4"/>
      <c r="I262" s="4"/>
      <c r="J262" s="4"/>
      <c r="K262" s="4"/>
      <c r="L262" s="7"/>
      <c r="M262" s="7"/>
    </row>
    <row r="263" spans="1:39" x14ac:dyDescent="0.2">
      <c r="A263" s="194" t="s">
        <v>104</v>
      </c>
      <c r="B263" s="191" t="s">
        <v>410</v>
      </c>
      <c r="C263" s="7"/>
      <c r="D263" s="4"/>
      <c r="E263" s="4"/>
      <c r="F263" s="4"/>
      <c r="G263" s="4"/>
      <c r="H263" s="4"/>
      <c r="I263" s="4"/>
      <c r="J263" s="4"/>
      <c r="K263" s="4"/>
      <c r="L263" s="7"/>
      <c r="M263" s="7"/>
    </row>
    <row r="264" spans="1:39" x14ac:dyDescent="0.2">
      <c r="A264" s="194" t="s">
        <v>106</v>
      </c>
      <c r="B264" s="191" t="s">
        <v>410</v>
      </c>
      <c r="C264" s="7"/>
      <c r="D264" s="4"/>
      <c r="E264" s="4"/>
      <c r="F264" s="4"/>
      <c r="G264" s="4"/>
      <c r="H264" s="4"/>
      <c r="I264" s="4"/>
      <c r="J264" s="4"/>
      <c r="K264" s="4"/>
      <c r="L264" s="7"/>
      <c r="M264" s="7"/>
    </row>
    <row r="265" spans="1:39" x14ac:dyDescent="0.2">
      <c r="A265" s="194" t="s">
        <v>108</v>
      </c>
      <c r="B265" s="191" t="s">
        <v>410</v>
      </c>
      <c r="C265" s="7"/>
      <c r="D265" s="4"/>
      <c r="E265" s="4"/>
      <c r="F265" s="4"/>
      <c r="G265" s="4"/>
      <c r="H265" s="4"/>
      <c r="I265" s="4"/>
      <c r="J265" s="4"/>
      <c r="K265" s="4"/>
      <c r="L265" s="7"/>
      <c r="M265" s="7"/>
    </row>
    <row r="266" spans="1:39" x14ac:dyDescent="0.2">
      <c r="A266" s="194" t="s">
        <v>239</v>
      </c>
      <c r="B266" s="191" t="s">
        <v>240</v>
      </c>
      <c r="C266" s="191" t="s">
        <v>243</v>
      </c>
      <c r="D266" s="191" t="s">
        <v>246</v>
      </c>
      <c r="E266" s="191" t="s">
        <v>249</v>
      </c>
      <c r="F266" s="191" t="s">
        <v>252</v>
      </c>
      <c r="G266" s="191" t="s">
        <v>255</v>
      </c>
      <c r="H266" s="191" t="s">
        <v>258</v>
      </c>
      <c r="I266" s="191" t="s">
        <v>199</v>
      </c>
      <c r="J266" s="191" t="s">
        <v>261</v>
      </c>
      <c r="K266" s="191" t="s">
        <v>263</v>
      </c>
      <c r="L266" s="191" t="s">
        <v>265</v>
      </c>
      <c r="M266" s="191" t="s">
        <v>241</v>
      </c>
      <c r="N266" s="191" t="s">
        <v>244</v>
      </c>
      <c r="O266" s="191" t="s">
        <v>247</v>
      </c>
      <c r="P266" s="191" t="s">
        <v>250</v>
      </c>
      <c r="Q266" s="191" t="s">
        <v>253</v>
      </c>
      <c r="R266" s="191" t="s">
        <v>256</v>
      </c>
      <c r="S266" s="191" t="s">
        <v>259</v>
      </c>
      <c r="T266" s="191" t="s">
        <v>260</v>
      </c>
      <c r="U266" s="191" t="s">
        <v>262</v>
      </c>
      <c r="V266" s="191" t="s">
        <v>264</v>
      </c>
      <c r="W266" s="191" t="s">
        <v>266</v>
      </c>
      <c r="X266" s="191" t="s">
        <v>242</v>
      </c>
      <c r="Y266" s="191" t="s">
        <v>245</v>
      </c>
      <c r="Z266" s="191" t="s">
        <v>248</v>
      </c>
      <c r="AA266" s="191" t="s">
        <v>251</v>
      </c>
      <c r="AB266" s="191" t="s">
        <v>254</v>
      </c>
      <c r="AC266" s="191" t="s">
        <v>257</v>
      </c>
      <c r="AD266" s="191" t="s">
        <v>169</v>
      </c>
      <c r="AE266" s="191" t="s">
        <v>267</v>
      </c>
      <c r="AF266" s="193" t="s">
        <v>411</v>
      </c>
    </row>
    <row r="267" spans="1:39" x14ac:dyDescent="0.2">
      <c r="A267" s="194" t="s">
        <v>110</v>
      </c>
      <c r="B267" s="191" t="s">
        <v>410</v>
      </c>
      <c r="C267" s="7"/>
      <c r="D267" s="4"/>
      <c r="E267" s="4"/>
      <c r="F267" s="4"/>
      <c r="G267" s="4"/>
      <c r="H267" s="4"/>
      <c r="I267" s="4"/>
      <c r="J267" s="4"/>
      <c r="K267" s="4"/>
      <c r="L267" s="7"/>
      <c r="M267" s="7"/>
    </row>
    <row r="268" spans="1:39" x14ac:dyDescent="0.2">
      <c r="A268" s="194" t="s">
        <v>112</v>
      </c>
      <c r="B268" s="191" t="s">
        <v>410</v>
      </c>
      <c r="C268" s="7"/>
      <c r="D268" s="4"/>
      <c r="E268" s="4"/>
      <c r="F268" s="4"/>
      <c r="G268" s="4"/>
      <c r="H268" s="4"/>
      <c r="I268" s="4"/>
      <c r="J268" s="4"/>
      <c r="K268" s="4"/>
      <c r="L268" s="7"/>
      <c r="M268" s="7"/>
    </row>
    <row r="269" spans="1:39" x14ac:dyDescent="0.2">
      <c r="A269" s="194" t="s">
        <v>114</v>
      </c>
      <c r="B269" s="7" t="s">
        <v>409</v>
      </c>
      <c r="C269" s="191" t="s">
        <v>413</v>
      </c>
      <c r="D269" s="4"/>
      <c r="E269" s="4"/>
      <c r="F269" s="4"/>
      <c r="G269" s="4"/>
      <c r="H269" s="4"/>
      <c r="I269" s="4"/>
      <c r="J269" s="4"/>
      <c r="K269" s="4"/>
      <c r="L269" s="7"/>
      <c r="M269" s="7"/>
    </row>
    <row r="270" spans="1:39" x14ac:dyDescent="0.2">
      <c r="A270" s="194" t="s">
        <v>117</v>
      </c>
      <c r="B270" s="191" t="s">
        <v>410</v>
      </c>
      <c r="C270" s="7"/>
      <c r="D270" s="4"/>
      <c r="E270" s="4"/>
      <c r="F270" s="4"/>
      <c r="G270" s="4"/>
      <c r="H270" s="4"/>
      <c r="I270" s="4"/>
      <c r="J270" s="4"/>
      <c r="K270" s="4"/>
      <c r="L270" s="7"/>
      <c r="M270" s="7"/>
    </row>
    <row r="271" spans="1:39" x14ac:dyDescent="0.2">
      <c r="A271" s="194" t="s">
        <v>119</v>
      </c>
      <c r="B271" s="191" t="s">
        <v>410</v>
      </c>
      <c r="C271" s="7"/>
      <c r="D271" s="4"/>
      <c r="E271" s="4"/>
      <c r="F271" s="4"/>
      <c r="G271" s="4"/>
      <c r="H271" s="4"/>
      <c r="I271" s="4"/>
      <c r="J271" s="4"/>
      <c r="K271" s="4"/>
      <c r="L271" s="7"/>
      <c r="M271" s="7"/>
    </row>
    <row r="272" spans="1:39" x14ac:dyDescent="0.2">
      <c r="A272" s="194" t="s">
        <v>285</v>
      </c>
      <c r="B272" s="191" t="s">
        <v>286</v>
      </c>
      <c r="C272" s="191" t="s">
        <v>288</v>
      </c>
      <c r="D272" s="191" t="s">
        <v>290</v>
      </c>
      <c r="E272" s="191" t="s">
        <v>292</v>
      </c>
      <c r="F272" s="191" t="s">
        <v>287</v>
      </c>
      <c r="G272" s="191" t="s">
        <v>289</v>
      </c>
      <c r="H272" s="191" t="s">
        <v>291</v>
      </c>
      <c r="I272" s="191" t="s">
        <v>411</v>
      </c>
      <c r="J272" s="4"/>
      <c r="K272" s="4"/>
      <c r="L272" s="7"/>
      <c r="M272" s="7"/>
    </row>
    <row r="273" spans="1:30" x14ac:dyDescent="0.2">
      <c r="A273" s="194" t="s">
        <v>121</v>
      </c>
      <c r="B273" s="191" t="s">
        <v>410</v>
      </c>
      <c r="C273" s="7"/>
      <c r="D273" s="4"/>
      <c r="E273" s="4"/>
      <c r="F273" s="4"/>
      <c r="G273" s="4"/>
      <c r="H273" s="4"/>
      <c r="I273" s="4"/>
      <c r="J273" s="4"/>
      <c r="K273" s="4"/>
      <c r="L273" s="7"/>
      <c r="M273" s="7"/>
    </row>
    <row r="274" spans="1:30" x14ac:dyDescent="0.2">
      <c r="A274" s="194" t="s">
        <v>320</v>
      </c>
      <c r="B274" s="192" t="s">
        <v>321</v>
      </c>
      <c r="C274" s="191" t="s">
        <v>324</v>
      </c>
      <c r="D274" s="191" t="s">
        <v>224</v>
      </c>
      <c r="E274" s="191" t="s">
        <v>329</v>
      </c>
      <c r="F274" s="191" t="s">
        <v>331</v>
      </c>
      <c r="G274" s="191" t="s">
        <v>333</v>
      </c>
      <c r="H274" s="191" t="s">
        <v>335</v>
      </c>
      <c r="I274" s="191" t="s">
        <v>337</v>
      </c>
      <c r="J274" s="191" t="s">
        <v>340</v>
      </c>
      <c r="K274" s="191" t="s">
        <v>343</v>
      </c>
      <c r="L274" s="191" t="s">
        <v>344</v>
      </c>
      <c r="M274" s="191" t="s">
        <v>322</v>
      </c>
      <c r="N274" s="191" t="s">
        <v>325</v>
      </c>
      <c r="O274" s="191" t="s">
        <v>327</v>
      </c>
      <c r="P274" s="191" t="s">
        <v>330</v>
      </c>
      <c r="Q274" s="191" t="s">
        <v>332</v>
      </c>
      <c r="R274" s="191" t="s">
        <v>334</v>
      </c>
      <c r="S274" s="191" t="s">
        <v>336</v>
      </c>
      <c r="T274" s="191" t="s">
        <v>338</v>
      </c>
      <c r="U274" s="191" t="s">
        <v>341</v>
      </c>
      <c r="V274" s="191" t="s">
        <v>211</v>
      </c>
      <c r="W274" s="191" t="s">
        <v>345</v>
      </c>
      <c r="X274" s="191" t="s">
        <v>323</v>
      </c>
      <c r="Y274" s="191" t="s">
        <v>326</v>
      </c>
      <c r="Z274" s="191" t="s">
        <v>328</v>
      </c>
      <c r="AA274" s="191" t="s">
        <v>169</v>
      </c>
      <c r="AB274" s="191" t="s">
        <v>339</v>
      </c>
      <c r="AC274" s="191" t="s">
        <v>342</v>
      </c>
      <c r="AD274" s="191" t="s">
        <v>411</v>
      </c>
    </row>
    <row r="275" spans="1:30" x14ac:dyDescent="0.2">
      <c r="A275" s="194" t="s">
        <v>123</v>
      </c>
      <c r="B275" s="191" t="s">
        <v>410</v>
      </c>
      <c r="C275" s="7"/>
      <c r="D275" s="4"/>
      <c r="E275" s="4"/>
      <c r="F275" s="4"/>
      <c r="G275" s="4"/>
      <c r="H275" s="4"/>
      <c r="I275" s="4"/>
      <c r="J275" s="4"/>
      <c r="K275" s="4"/>
      <c r="L275" s="7"/>
      <c r="M275" s="7"/>
    </row>
    <row r="276" spans="1:30" x14ac:dyDescent="0.2">
      <c r="A276" s="194" t="s">
        <v>294</v>
      </c>
      <c r="B276" s="193" t="s">
        <v>295</v>
      </c>
      <c r="C276" s="193" t="s">
        <v>194</v>
      </c>
      <c r="D276" s="193" t="s">
        <v>296</v>
      </c>
      <c r="E276" s="193" t="s">
        <v>298</v>
      </c>
      <c r="F276" s="193" t="s">
        <v>297</v>
      </c>
      <c r="G276" s="193" t="s">
        <v>411</v>
      </c>
      <c r="H276" s="4"/>
      <c r="I276" s="4"/>
      <c r="J276" s="4"/>
      <c r="K276" s="4"/>
      <c r="L276" s="7"/>
      <c r="M276" s="7"/>
    </row>
    <row r="277" spans="1:30" x14ac:dyDescent="0.2">
      <c r="A277" s="194" t="s">
        <v>300</v>
      </c>
      <c r="B277" s="191" t="s">
        <v>301</v>
      </c>
      <c r="C277" s="191" t="s">
        <v>304</v>
      </c>
      <c r="D277" s="191" t="s">
        <v>307</v>
      </c>
      <c r="E277" s="191" t="s">
        <v>308</v>
      </c>
      <c r="F277" s="191" t="s">
        <v>302</v>
      </c>
      <c r="G277" s="191" t="s">
        <v>305</v>
      </c>
      <c r="H277" s="191" t="s">
        <v>175</v>
      </c>
      <c r="I277" s="191" t="s">
        <v>309</v>
      </c>
      <c r="J277" s="191" t="s">
        <v>303</v>
      </c>
      <c r="K277" s="191" t="s">
        <v>306</v>
      </c>
      <c r="L277" s="191" t="s">
        <v>411</v>
      </c>
      <c r="M277" s="7"/>
    </row>
    <row r="278" spans="1:30" x14ac:dyDescent="0.2">
      <c r="A278" s="194" t="s">
        <v>127</v>
      </c>
      <c r="B278" s="191" t="s">
        <v>410</v>
      </c>
      <c r="C278" s="7"/>
      <c r="D278" s="4"/>
      <c r="E278" s="4"/>
      <c r="F278" s="4"/>
      <c r="G278" s="4"/>
      <c r="H278" s="4"/>
      <c r="I278" s="4"/>
      <c r="J278" s="4"/>
      <c r="K278" s="4"/>
      <c r="L278" s="7"/>
      <c r="M278" s="7"/>
    </row>
    <row r="279" spans="1:30" x14ac:dyDescent="0.2">
      <c r="A279" s="194" t="s">
        <v>125</v>
      </c>
      <c r="B279" s="191" t="s">
        <v>410</v>
      </c>
      <c r="C279" s="7"/>
      <c r="D279" s="4"/>
      <c r="E279" s="4"/>
      <c r="F279" s="4"/>
      <c r="G279" s="4"/>
      <c r="H279" s="4"/>
      <c r="I279" s="4"/>
      <c r="J279" s="4"/>
      <c r="K279" s="4"/>
      <c r="L279" s="7"/>
      <c r="M279" s="7"/>
    </row>
    <row r="280" spans="1:30" x14ac:dyDescent="0.2">
      <c r="A280" s="194" t="s">
        <v>311</v>
      </c>
      <c r="B280" s="191" t="s">
        <v>312</v>
      </c>
      <c r="C280" s="191" t="s">
        <v>315</v>
      </c>
      <c r="D280" s="191" t="s">
        <v>213</v>
      </c>
      <c r="E280" s="191" t="s">
        <v>313</v>
      </c>
      <c r="F280" s="191" t="s">
        <v>316</v>
      </c>
      <c r="G280" s="191" t="s">
        <v>318</v>
      </c>
      <c r="H280" s="191" t="s">
        <v>314</v>
      </c>
      <c r="I280" s="191" t="s">
        <v>317</v>
      </c>
      <c r="J280" s="191" t="s">
        <v>411</v>
      </c>
      <c r="K280" s="4"/>
      <c r="L280" s="7"/>
      <c r="M280" s="7"/>
    </row>
    <row r="281" spans="1:30" x14ac:dyDescent="0.2">
      <c r="A281" s="194" t="s">
        <v>129</v>
      </c>
      <c r="B281" s="191" t="s">
        <v>410</v>
      </c>
      <c r="C281" s="7"/>
      <c r="D281" s="4"/>
      <c r="E281" s="4"/>
      <c r="F281" s="4"/>
      <c r="G281" s="4"/>
      <c r="H281" s="4"/>
      <c r="I281" s="4"/>
      <c r="J281" s="4"/>
      <c r="K281" s="4"/>
      <c r="L281" s="7"/>
      <c r="M281" s="7"/>
    </row>
    <row r="282" spans="1:30" x14ac:dyDescent="0.2">
      <c r="A282" s="194" t="s">
        <v>131</v>
      </c>
      <c r="B282" s="191" t="s">
        <v>410</v>
      </c>
      <c r="C282" s="7"/>
      <c r="D282" s="4"/>
      <c r="E282" s="4"/>
      <c r="F282" s="4"/>
      <c r="G282" s="4"/>
      <c r="H282" s="4"/>
      <c r="I282" s="4"/>
      <c r="J282" s="4"/>
      <c r="K282" s="4"/>
      <c r="L282" s="7"/>
      <c r="M282" s="7"/>
    </row>
    <row r="283" spans="1:30" x14ac:dyDescent="0.2">
      <c r="A283" s="194" t="s">
        <v>133</v>
      </c>
      <c r="B283" s="191" t="s">
        <v>410</v>
      </c>
      <c r="C283" s="7"/>
      <c r="D283" s="4"/>
      <c r="E283" s="4"/>
      <c r="F283" s="4"/>
      <c r="G283" s="4"/>
      <c r="H283" s="4"/>
      <c r="I283" s="4"/>
      <c r="J283" s="4"/>
      <c r="K283" s="4"/>
      <c r="L283" s="7"/>
      <c r="M283" s="7"/>
    </row>
    <row r="284" spans="1:30" x14ac:dyDescent="0.2">
      <c r="A284" s="194" t="s">
        <v>135</v>
      </c>
      <c r="B284" s="191" t="s">
        <v>410</v>
      </c>
      <c r="C284" s="7"/>
      <c r="D284" s="4"/>
      <c r="E284" s="4"/>
      <c r="F284" s="4"/>
      <c r="G284" s="4"/>
      <c r="H284" s="4"/>
      <c r="I284" s="4"/>
      <c r="J284" s="4"/>
      <c r="K284" s="4"/>
      <c r="L284" s="7"/>
      <c r="M284" s="7"/>
    </row>
    <row r="285" spans="1:30" x14ac:dyDescent="0.2">
      <c r="A285" s="194" t="s">
        <v>137</v>
      </c>
      <c r="B285" s="7" t="s">
        <v>408</v>
      </c>
      <c r="C285" s="191" t="s">
        <v>413</v>
      </c>
      <c r="D285" s="4"/>
      <c r="E285" s="4"/>
      <c r="F285" s="4"/>
      <c r="G285" s="4"/>
      <c r="H285" s="4"/>
      <c r="I285" s="4"/>
      <c r="J285" s="4"/>
      <c r="K285" s="4"/>
      <c r="L285" s="7"/>
      <c r="M285" s="7"/>
    </row>
    <row r="286" spans="1:30" x14ac:dyDescent="0.2">
      <c r="A286" s="194" t="s">
        <v>140</v>
      </c>
      <c r="B286" s="191" t="s">
        <v>410</v>
      </c>
      <c r="C286" s="7"/>
      <c r="D286" s="4"/>
      <c r="E286" s="4"/>
      <c r="F286" s="4"/>
      <c r="G286" s="4"/>
      <c r="H286" s="4"/>
      <c r="I286" s="4"/>
      <c r="J286" s="4"/>
      <c r="K286" s="4"/>
      <c r="L286" s="7"/>
      <c r="M286" s="7"/>
    </row>
    <row r="287" spans="1:30" x14ac:dyDescent="0.2">
      <c r="A287" s="194" t="s">
        <v>347</v>
      </c>
      <c r="B287" s="191" t="s">
        <v>321</v>
      </c>
      <c r="C287" s="191" t="s">
        <v>350</v>
      </c>
      <c r="D287" s="191" t="s">
        <v>352</v>
      </c>
      <c r="E287" s="191" t="s">
        <v>354</v>
      </c>
      <c r="F287" s="191" t="s">
        <v>356</v>
      </c>
      <c r="G287" s="191" t="s">
        <v>358</v>
      </c>
      <c r="H287" s="191" t="s">
        <v>360</v>
      </c>
      <c r="I287" s="191" t="s">
        <v>271</v>
      </c>
      <c r="J287" s="191" t="s">
        <v>348</v>
      </c>
      <c r="K287" s="191" t="s">
        <v>351</v>
      </c>
      <c r="L287" s="191" t="s">
        <v>353</v>
      </c>
      <c r="M287" s="191" t="s">
        <v>355</v>
      </c>
      <c r="N287" s="191" t="s">
        <v>357</v>
      </c>
      <c r="O287" s="191" t="s">
        <v>359</v>
      </c>
      <c r="P287" s="191" t="s">
        <v>361</v>
      </c>
      <c r="Q287" s="191" t="s">
        <v>362</v>
      </c>
      <c r="R287" s="191" t="s">
        <v>349</v>
      </c>
      <c r="S287" s="191" t="s">
        <v>411</v>
      </c>
    </row>
    <row r="288" spans="1:30" x14ac:dyDescent="0.2">
      <c r="A288" s="194" t="s">
        <v>142</v>
      </c>
      <c r="B288" s="191" t="s">
        <v>410</v>
      </c>
      <c r="C288" s="7"/>
      <c r="D288" s="4"/>
      <c r="E288" s="4"/>
      <c r="F288" s="4"/>
      <c r="G288" s="4"/>
      <c r="H288" s="4"/>
      <c r="I288" s="4"/>
      <c r="J288" s="4"/>
      <c r="K288" s="4"/>
      <c r="L288" s="7"/>
      <c r="M288" s="7"/>
    </row>
    <row r="289" spans="1:30" x14ac:dyDescent="0.2">
      <c r="A289" s="194" t="s">
        <v>144</v>
      </c>
      <c r="B289" s="191" t="s">
        <v>410</v>
      </c>
      <c r="C289" s="7"/>
      <c r="D289" s="4"/>
      <c r="E289" s="4"/>
      <c r="F289" s="4"/>
      <c r="G289" s="4"/>
      <c r="H289" s="4"/>
      <c r="I289" s="4"/>
      <c r="J289" s="4"/>
      <c r="K289" s="4"/>
      <c r="L289" s="7"/>
      <c r="M289" s="7"/>
    </row>
    <row r="290" spans="1:30" x14ac:dyDescent="0.2">
      <c r="A290" s="194" t="s">
        <v>364</v>
      </c>
      <c r="B290" s="191" t="s">
        <v>365</v>
      </c>
      <c r="C290" s="191" t="s">
        <v>368</v>
      </c>
      <c r="D290" s="191" t="s">
        <v>371</v>
      </c>
      <c r="E290" s="191" t="s">
        <v>252</v>
      </c>
      <c r="F290" s="191" t="s">
        <v>375</v>
      </c>
      <c r="G290" s="191" t="s">
        <v>378</v>
      </c>
      <c r="H290" s="191" t="s">
        <v>381</v>
      </c>
      <c r="I290" s="191" t="s">
        <v>383</v>
      </c>
      <c r="J290" s="191" t="s">
        <v>386</v>
      </c>
      <c r="K290" s="191" t="s">
        <v>387</v>
      </c>
      <c r="L290" s="191" t="s">
        <v>366</v>
      </c>
      <c r="M290" s="191" t="s">
        <v>369</v>
      </c>
      <c r="N290" s="191" t="s">
        <v>199</v>
      </c>
      <c r="O290" s="191" t="s">
        <v>373</v>
      </c>
      <c r="P290" s="191" t="s">
        <v>376</v>
      </c>
      <c r="Q290" s="191" t="s">
        <v>379</v>
      </c>
      <c r="R290" s="191" t="s">
        <v>287</v>
      </c>
      <c r="S290" s="191" t="s">
        <v>384</v>
      </c>
      <c r="T290" s="191" t="s">
        <v>228</v>
      </c>
      <c r="U290" s="191" t="s">
        <v>388</v>
      </c>
      <c r="V290" s="191" t="s">
        <v>367</v>
      </c>
      <c r="W290" s="191" t="s">
        <v>370</v>
      </c>
      <c r="X290" s="191" t="s">
        <v>372</v>
      </c>
      <c r="Y290" s="191" t="s">
        <v>374</v>
      </c>
      <c r="Z290" s="191" t="s">
        <v>377</v>
      </c>
      <c r="AA290" s="191" t="s">
        <v>380</v>
      </c>
      <c r="AB290" s="191" t="s">
        <v>382</v>
      </c>
      <c r="AC290" s="191" t="s">
        <v>385</v>
      </c>
      <c r="AD290" s="191" t="s">
        <v>411</v>
      </c>
    </row>
    <row r="291" spans="1:30" x14ac:dyDescent="0.2">
      <c r="A291" s="194" t="s">
        <v>146</v>
      </c>
      <c r="B291" s="191" t="s">
        <v>410</v>
      </c>
      <c r="C291" s="7"/>
      <c r="D291" s="4"/>
      <c r="E291" s="4"/>
      <c r="F291" s="4"/>
      <c r="G291" s="4"/>
      <c r="H291" s="4"/>
      <c r="I291" s="4"/>
      <c r="J291" s="4"/>
      <c r="K291" s="4"/>
      <c r="L291" s="7"/>
      <c r="M291" s="7"/>
    </row>
    <row r="292" spans="1:30" x14ac:dyDescent="0.2">
      <c r="A292" s="194" t="s">
        <v>407</v>
      </c>
      <c r="B292" s="191" t="s">
        <v>390</v>
      </c>
      <c r="C292" s="191" t="s">
        <v>393</v>
      </c>
      <c r="D292" s="191" t="s">
        <v>302</v>
      </c>
      <c r="E292" s="191" t="s">
        <v>397</v>
      </c>
      <c r="F292" s="191" t="s">
        <v>399</v>
      </c>
      <c r="G292" s="191" t="s">
        <v>402</v>
      </c>
      <c r="H292" s="191" t="s">
        <v>404</v>
      </c>
      <c r="I292" s="191" t="s">
        <v>391</v>
      </c>
      <c r="J292" s="191" t="s">
        <v>394</v>
      </c>
      <c r="K292" s="191" t="s">
        <v>396</v>
      </c>
      <c r="L292" s="191" t="s">
        <v>398</v>
      </c>
      <c r="M292" s="191" t="s">
        <v>400</v>
      </c>
      <c r="N292" s="191" t="s">
        <v>175</v>
      </c>
      <c r="O292" s="191" t="s">
        <v>405</v>
      </c>
      <c r="P292" s="191" t="s">
        <v>392</v>
      </c>
      <c r="Q292" s="191" t="s">
        <v>395</v>
      </c>
      <c r="R292" s="191" t="s">
        <v>316</v>
      </c>
      <c r="S292" s="191" t="s">
        <v>297</v>
      </c>
      <c r="T292" s="191" t="s">
        <v>401</v>
      </c>
      <c r="U292" s="191" t="s">
        <v>403</v>
      </c>
      <c r="V292" s="191" t="s">
        <v>406</v>
      </c>
      <c r="W292" s="191" t="s">
        <v>411</v>
      </c>
    </row>
    <row r="293" spans="1:30" x14ac:dyDescent="0.2">
      <c r="A293" s="194" t="s">
        <v>148</v>
      </c>
      <c r="B293" s="191" t="s">
        <v>410</v>
      </c>
      <c r="C293" s="7"/>
      <c r="D293" s="4"/>
      <c r="E293" s="4"/>
      <c r="F293" s="4"/>
      <c r="G293" s="4"/>
      <c r="H293" s="4"/>
      <c r="I293" s="4"/>
      <c r="J293" s="4"/>
      <c r="K293" s="4"/>
      <c r="L293" s="7"/>
      <c r="M293" s="7"/>
    </row>
    <row r="294" spans="1:30" x14ac:dyDescent="0.2">
      <c r="A294" s="194" t="s">
        <v>150</v>
      </c>
      <c r="B294" s="191" t="s">
        <v>410</v>
      </c>
      <c r="C294" s="7"/>
      <c r="D294" s="4"/>
      <c r="E294" s="4"/>
      <c r="F294" s="4"/>
      <c r="G294" s="4"/>
      <c r="H294" s="4"/>
      <c r="I294" s="4"/>
      <c r="J294" s="4"/>
      <c r="K294" s="4"/>
      <c r="L294" s="7"/>
      <c r="M294" s="7"/>
    </row>
    <row r="295" spans="1:30" x14ac:dyDescent="0.2">
      <c r="A295" s="194" t="s">
        <v>152</v>
      </c>
      <c r="B295" s="191" t="s">
        <v>410</v>
      </c>
      <c r="C295" s="7"/>
      <c r="D295" s="4"/>
      <c r="E295" s="4"/>
      <c r="F295" s="4"/>
      <c r="G295" s="4"/>
      <c r="H295" s="4"/>
      <c r="I295" s="4"/>
      <c r="J295" s="4"/>
      <c r="K295" s="4"/>
      <c r="L295" s="7"/>
      <c r="M295" s="7"/>
    </row>
    <row r="296" spans="1:30" x14ac:dyDescent="0.2">
      <c r="A296" s="194" t="s">
        <v>154</v>
      </c>
      <c r="B296" s="191" t="s">
        <v>410</v>
      </c>
      <c r="C296" s="7"/>
      <c r="D296" s="4"/>
      <c r="E296" s="4"/>
      <c r="F296" s="4"/>
      <c r="G296" s="4"/>
      <c r="H296" s="4"/>
      <c r="I296" s="4"/>
      <c r="J296" s="4"/>
      <c r="K296" s="4"/>
      <c r="L296" s="7"/>
      <c r="M296" s="7"/>
    </row>
    <row r="297" spans="1:30" x14ac:dyDescent="0.2">
      <c r="A297" s="194" t="s">
        <v>156</v>
      </c>
      <c r="B297" s="191" t="s">
        <v>410</v>
      </c>
      <c r="C297" s="7"/>
      <c r="D297" s="4"/>
      <c r="E297" s="4"/>
      <c r="F297" s="4"/>
      <c r="G297" s="4"/>
      <c r="H297" s="4"/>
      <c r="I297" s="4"/>
      <c r="J297" s="4"/>
      <c r="K297" s="4"/>
      <c r="L297" s="7"/>
      <c r="M297" s="7"/>
    </row>
    <row r="298" spans="1:30" x14ac:dyDescent="0.2">
      <c r="A298" s="7"/>
      <c r="B298" s="7"/>
      <c r="C298" s="7"/>
      <c r="D298" s="4"/>
      <c r="E298" s="4"/>
      <c r="F298" s="4"/>
      <c r="G298" s="4"/>
      <c r="H298" s="4"/>
      <c r="I298" s="4"/>
      <c r="J298" s="4"/>
      <c r="K298" s="4"/>
      <c r="L298" s="7"/>
      <c r="M298" s="7"/>
    </row>
    <row r="299" spans="1:30" x14ac:dyDescent="0.2">
      <c r="A299" s="7"/>
      <c r="B299" s="7"/>
      <c r="C299" s="7"/>
      <c r="D299" s="4"/>
      <c r="E299" s="4"/>
      <c r="F299" s="4"/>
      <c r="G299" s="4"/>
      <c r="H299" s="4"/>
      <c r="I299" s="4"/>
      <c r="J299" s="4"/>
      <c r="K299" s="4"/>
      <c r="L299" s="7"/>
      <c r="M299" s="7"/>
    </row>
    <row r="300" spans="1:30" x14ac:dyDescent="0.2">
      <c r="A300" s="7"/>
      <c r="B300" s="7"/>
      <c r="C300" s="7"/>
      <c r="D300" s="4"/>
      <c r="E300" s="4"/>
      <c r="F300" s="4"/>
      <c r="G300" s="4"/>
      <c r="H300" s="4"/>
      <c r="I300" s="4"/>
      <c r="J300" s="4"/>
      <c r="K300" s="4"/>
      <c r="L300" s="7"/>
      <c r="M300" s="7"/>
    </row>
    <row r="301" spans="1:30" x14ac:dyDescent="0.2">
      <c r="A301" s="7"/>
      <c r="B301" s="7"/>
      <c r="C301" s="7"/>
      <c r="D301" s="4"/>
      <c r="E301" s="4"/>
      <c r="F301" s="4"/>
      <c r="G301" s="4"/>
      <c r="H301" s="4"/>
      <c r="I301" s="4"/>
      <c r="J301" s="4"/>
      <c r="K301" s="4"/>
      <c r="L301" s="7"/>
      <c r="M301" s="7"/>
    </row>
    <row r="302" spans="1:30" x14ac:dyDescent="0.2">
      <c r="A302" s="7"/>
      <c r="B302" s="7"/>
      <c r="C302" s="7"/>
      <c r="D302" s="4"/>
      <c r="E302" s="4"/>
      <c r="F302" s="4"/>
      <c r="G302" s="4"/>
      <c r="H302" s="4"/>
      <c r="I302" s="4"/>
      <c r="J302" s="4"/>
      <c r="K302" s="4"/>
      <c r="L302" s="7"/>
      <c r="M302" s="7"/>
    </row>
    <row r="303" spans="1:30" x14ac:dyDescent="0.2">
      <c r="A303" s="7"/>
      <c r="B303" s="7"/>
      <c r="C303" s="7"/>
      <c r="D303" s="4"/>
      <c r="E303" s="4"/>
      <c r="F303" s="4"/>
      <c r="G303" s="4"/>
      <c r="H303" s="4"/>
      <c r="I303" s="4"/>
      <c r="J303" s="4"/>
      <c r="K303" s="4"/>
      <c r="L303" s="7"/>
      <c r="M303" s="7"/>
    </row>
    <row r="304" spans="1:30" x14ac:dyDescent="0.2">
      <c r="A304" s="7"/>
      <c r="B304" s="7"/>
      <c r="C304" s="7"/>
      <c r="D304" s="4"/>
      <c r="E304" s="4"/>
      <c r="F304" s="4"/>
      <c r="G304" s="4"/>
      <c r="H304" s="4"/>
      <c r="I304" s="4"/>
      <c r="J304" s="4"/>
      <c r="K304" s="4"/>
      <c r="L304" s="7"/>
      <c r="M304" s="7"/>
    </row>
    <row r="305" spans="1:13" x14ac:dyDescent="0.2">
      <c r="A305" s="7"/>
      <c r="B305" s="7"/>
      <c r="C305" s="7"/>
      <c r="D305" s="4"/>
      <c r="E305" s="4"/>
      <c r="F305" s="4"/>
      <c r="G305" s="4"/>
      <c r="H305" s="4"/>
      <c r="I305" s="4"/>
      <c r="J305" s="4"/>
      <c r="K305" s="4"/>
      <c r="L305" s="7"/>
      <c r="M305" s="7"/>
    </row>
    <row r="306" spans="1:13" x14ac:dyDescent="0.2">
      <c r="A306" s="7"/>
      <c r="B306" s="7"/>
      <c r="C306" s="7"/>
      <c r="D306" s="4"/>
      <c r="E306" s="4"/>
      <c r="F306" s="4"/>
      <c r="G306" s="4"/>
      <c r="H306" s="4"/>
      <c r="I306" s="4"/>
      <c r="J306" s="4"/>
      <c r="K306" s="4"/>
      <c r="L306" s="7"/>
      <c r="M306" s="7"/>
    </row>
    <row r="307" spans="1:13" x14ac:dyDescent="0.2">
      <c r="A307" s="7"/>
      <c r="B307" s="7"/>
      <c r="C307" s="7"/>
      <c r="D307" s="4"/>
      <c r="E307" s="4"/>
      <c r="F307" s="4"/>
      <c r="G307" s="4"/>
      <c r="H307" s="4"/>
      <c r="I307" s="4"/>
      <c r="J307" s="4"/>
      <c r="K307" s="4"/>
      <c r="L307" s="7"/>
      <c r="M307" s="7"/>
    </row>
    <row r="308" spans="1:13" x14ac:dyDescent="0.2">
      <c r="A308" s="7"/>
      <c r="B308" s="7"/>
      <c r="C308" s="7"/>
      <c r="D308" s="4"/>
      <c r="E308" s="4"/>
      <c r="F308" s="4"/>
      <c r="G308" s="4"/>
      <c r="H308" s="4"/>
      <c r="I308" s="4"/>
      <c r="J308" s="4"/>
      <c r="K308" s="4"/>
      <c r="L308" s="7"/>
      <c r="M308" s="7"/>
    </row>
    <row r="309" spans="1:13" x14ac:dyDescent="0.2">
      <c r="A309" s="7"/>
      <c r="B309" s="7"/>
      <c r="C309" s="7"/>
      <c r="D309" s="4"/>
      <c r="E309" s="4"/>
      <c r="F309" s="4"/>
      <c r="G309" s="4"/>
      <c r="H309" s="4"/>
      <c r="I309" s="4"/>
      <c r="J309" s="4"/>
      <c r="K309" s="4"/>
      <c r="L309" s="7"/>
      <c r="M309" s="7"/>
    </row>
    <row r="310" spans="1:13" x14ac:dyDescent="0.2">
      <c r="A310" s="7"/>
      <c r="B310" s="7"/>
      <c r="C310" s="7"/>
      <c r="D310" s="4"/>
      <c r="E310" s="4"/>
      <c r="F310" s="4"/>
      <c r="G310" s="4"/>
      <c r="H310" s="4"/>
      <c r="I310" s="4"/>
      <c r="J310" s="4"/>
      <c r="K310" s="4"/>
      <c r="L310" s="7"/>
      <c r="M310" s="7"/>
    </row>
    <row r="311" spans="1:13" x14ac:dyDescent="0.2">
      <c r="A311" s="7"/>
      <c r="B311" s="7"/>
      <c r="C311" s="7"/>
      <c r="D311" s="4"/>
      <c r="E311" s="4"/>
      <c r="F311" s="4"/>
      <c r="G311" s="4"/>
      <c r="H311" s="4"/>
      <c r="I311" s="4"/>
      <c r="J311" s="4"/>
      <c r="K311" s="4"/>
      <c r="L311" s="7"/>
      <c r="M311" s="7"/>
    </row>
    <row r="312" spans="1:13" x14ac:dyDescent="0.2">
      <c r="A312" s="7"/>
      <c r="B312" s="7"/>
      <c r="C312" s="7"/>
      <c r="D312" s="4"/>
      <c r="E312" s="4"/>
      <c r="F312" s="4"/>
      <c r="G312" s="4"/>
      <c r="H312" s="4"/>
      <c r="I312" s="4"/>
      <c r="J312" s="4"/>
      <c r="K312" s="4"/>
      <c r="L312" s="7"/>
      <c r="M312" s="7"/>
    </row>
    <row r="313" spans="1:13" x14ac:dyDescent="0.2">
      <c r="A313" s="7"/>
      <c r="B313" s="7"/>
      <c r="C313" s="7"/>
      <c r="D313" s="4"/>
      <c r="E313" s="4"/>
      <c r="F313" s="4"/>
      <c r="G313" s="4"/>
      <c r="H313" s="4"/>
      <c r="I313" s="4"/>
      <c r="J313" s="4"/>
      <c r="K313" s="4"/>
      <c r="L313" s="7"/>
      <c r="M313" s="7"/>
    </row>
    <row r="314" spans="1:13" x14ac:dyDescent="0.2">
      <c r="A314" s="7"/>
      <c r="B314" s="7"/>
      <c r="C314" s="7"/>
      <c r="D314" s="4"/>
      <c r="E314" s="4"/>
      <c r="F314" s="4"/>
      <c r="G314" s="4"/>
      <c r="H314" s="4"/>
      <c r="I314" s="4"/>
      <c r="J314" s="4"/>
      <c r="K314" s="4"/>
      <c r="L314" s="7"/>
      <c r="M314" s="7"/>
    </row>
    <row r="315" spans="1:13" x14ac:dyDescent="0.2">
      <c r="A315" s="7"/>
      <c r="B315" s="7"/>
      <c r="C315" s="7"/>
      <c r="D315" s="4"/>
      <c r="E315" s="4"/>
      <c r="F315" s="4"/>
      <c r="G315" s="4"/>
      <c r="H315" s="4"/>
      <c r="I315" s="4"/>
      <c r="J315" s="4"/>
      <c r="K315" s="4"/>
      <c r="L315" s="7"/>
      <c r="M315" s="7"/>
    </row>
    <row r="316" spans="1:13" x14ac:dyDescent="0.2">
      <c r="A316" s="7"/>
      <c r="B316" s="7"/>
      <c r="C316" s="7"/>
      <c r="D316" s="4"/>
      <c r="E316" s="4"/>
      <c r="F316" s="4"/>
      <c r="G316" s="4"/>
      <c r="H316" s="4"/>
      <c r="I316" s="4"/>
      <c r="J316" s="4"/>
      <c r="K316" s="4"/>
      <c r="L316" s="7"/>
      <c r="M316" s="7"/>
    </row>
    <row r="317" spans="1:13" x14ac:dyDescent="0.2">
      <c r="A317" s="7"/>
      <c r="B317" s="7"/>
      <c r="C317" s="7"/>
      <c r="D317" s="4"/>
      <c r="E317" s="4"/>
      <c r="F317" s="4"/>
      <c r="G317" s="4"/>
      <c r="H317" s="4"/>
      <c r="I317" s="4"/>
      <c r="J317" s="4"/>
      <c r="K317" s="4"/>
      <c r="L317" s="7"/>
      <c r="M317" s="7"/>
    </row>
    <row r="318" spans="1:13" x14ac:dyDescent="0.2">
      <c r="A318" s="7"/>
      <c r="B318" s="7"/>
      <c r="C318" s="7"/>
      <c r="D318" s="4"/>
      <c r="E318" s="4"/>
      <c r="F318" s="4"/>
      <c r="G318" s="4"/>
      <c r="H318" s="4"/>
      <c r="I318" s="4"/>
      <c r="J318" s="4"/>
      <c r="K318" s="4"/>
      <c r="L318" s="7"/>
      <c r="M318" s="7"/>
    </row>
    <row r="319" spans="1:13" x14ac:dyDescent="0.2">
      <c r="A319" s="7"/>
      <c r="B319" s="7"/>
      <c r="C319" s="7"/>
      <c r="D319" s="4"/>
      <c r="E319" s="4"/>
      <c r="F319" s="4"/>
      <c r="G319" s="4"/>
      <c r="H319" s="4"/>
      <c r="I319" s="4"/>
      <c r="J319" s="4"/>
      <c r="K319" s="4"/>
      <c r="L319" s="7"/>
      <c r="M319" s="7"/>
    </row>
    <row r="320" spans="1:13" x14ac:dyDescent="0.2">
      <c r="A320" s="7"/>
      <c r="B320" s="7"/>
      <c r="C320" s="7"/>
      <c r="D320" s="4"/>
      <c r="E320" s="4"/>
      <c r="F320" s="4"/>
      <c r="G320" s="4"/>
      <c r="H320" s="4"/>
      <c r="I320" s="4"/>
      <c r="J320" s="4"/>
      <c r="K320" s="4"/>
      <c r="L320" s="7"/>
      <c r="M320" s="7"/>
    </row>
    <row r="321" spans="1:13" x14ac:dyDescent="0.2">
      <c r="A321" s="7"/>
      <c r="B321" s="7"/>
      <c r="C321" s="7"/>
      <c r="D321" s="4"/>
      <c r="E321" s="4"/>
      <c r="F321" s="4"/>
      <c r="G321" s="4"/>
      <c r="H321" s="4"/>
      <c r="I321" s="4"/>
      <c r="J321" s="4"/>
      <c r="K321" s="4"/>
      <c r="L321" s="7"/>
      <c r="M321" s="7"/>
    </row>
    <row r="322" spans="1:13" x14ac:dyDescent="0.2">
      <c r="A322" s="7"/>
      <c r="B322" s="7"/>
      <c r="C322" s="7"/>
      <c r="D322" s="4"/>
      <c r="E322" s="4"/>
      <c r="F322" s="4"/>
      <c r="G322" s="4"/>
      <c r="H322" s="4"/>
      <c r="I322" s="4"/>
      <c r="J322" s="4"/>
      <c r="K322" s="4"/>
      <c r="L322" s="7"/>
      <c r="M322" s="7"/>
    </row>
    <row r="323" spans="1:13" x14ac:dyDescent="0.2">
      <c r="A323" s="7"/>
      <c r="B323" s="7"/>
      <c r="C323" s="7"/>
      <c r="D323" s="4"/>
      <c r="E323" s="4"/>
      <c r="F323" s="4"/>
      <c r="G323" s="4"/>
      <c r="H323" s="4"/>
      <c r="I323" s="4"/>
      <c r="J323" s="4"/>
      <c r="K323" s="4"/>
      <c r="L323" s="7"/>
      <c r="M323" s="7"/>
    </row>
    <row r="324" spans="1:13" x14ac:dyDescent="0.2">
      <c r="A324" s="7"/>
      <c r="B324" s="7"/>
      <c r="C324" s="7"/>
      <c r="D324" s="4"/>
      <c r="E324" s="4"/>
      <c r="F324" s="4"/>
      <c r="G324" s="4"/>
      <c r="H324" s="4"/>
      <c r="I324" s="4"/>
      <c r="J324" s="4"/>
      <c r="K324" s="4"/>
      <c r="L324" s="7"/>
      <c r="M324" s="7"/>
    </row>
    <row r="325" spans="1:13" x14ac:dyDescent="0.2">
      <c r="A325" s="7"/>
      <c r="B325" s="7"/>
      <c r="C325" s="7"/>
      <c r="D325" s="4"/>
      <c r="E325" s="4"/>
      <c r="F325" s="4"/>
      <c r="G325" s="4"/>
      <c r="H325" s="4"/>
      <c r="I325" s="4"/>
      <c r="J325" s="4"/>
      <c r="K325" s="4"/>
      <c r="L325" s="7"/>
      <c r="M325" s="7"/>
    </row>
    <row r="326" spans="1:13" x14ac:dyDescent="0.2">
      <c r="A326" s="7"/>
      <c r="B326" s="7"/>
      <c r="C326" s="7"/>
      <c r="D326" s="4"/>
      <c r="E326" s="4"/>
      <c r="F326" s="4"/>
      <c r="G326" s="4"/>
      <c r="H326" s="4"/>
      <c r="I326" s="4"/>
      <c r="J326" s="4"/>
      <c r="K326" s="4"/>
      <c r="L326" s="7"/>
      <c r="M326" s="7"/>
    </row>
    <row r="327" spans="1:13" x14ac:dyDescent="0.2">
      <c r="A327" s="7"/>
      <c r="B327" s="7"/>
      <c r="C327" s="7"/>
      <c r="D327" s="4"/>
      <c r="E327" s="4"/>
      <c r="F327" s="4"/>
      <c r="G327" s="4"/>
      <c r="H327" s="4"/>
      <c r="I327" s="4"/>
      <c r="J327" s="4"/>
      <c r="K327" s="4"/>
      <c r="L327" s="7"/>
      <c r="M327" s="7"/>
    </row>
    <row r="328" spans="1:13" x14ac:dyDescent="0.2">
      <c r="A328" s="7"/>
      <c r="B328" s="7"/>
      <c r="C328" s="7"/>
      <c r="D328" s="4"/>
      <c r="E328" s="4"/>
      <c r="F328" s="4"/>
      <c r="G328" s="4"/>
      <c r="H328" s="4"/>
      <c r="I328" s="4"/>
      <c r="J328" s="4"/>
      <c r="K328" s="4"/>
      <c r="L328" s="7"/>
      <c r="M328" s="7"/>
    </row>
    <row r="329" spans="1:13" x14ac:dyDescent="0.2">
      <c r="A329" s="7"/>
      <c r="B329" s="7"/>
      <c r="C329" s="7"/>
      <c r="D329" s="4"/>
      <c r="E329" s="4"/>
      <c r="F329" s="4"/>
      <c r="G329" s="4"/>
      <c r="H329" s="4"/>
      <c r="I329" s="4"/>
      <c r="J329" s="4"/>
      <c r="K329" s="4"/>
      <c r="L329" s="7"/>
      <c r="M329" s="7"/>
    </row>
    <row r="330" spans="1:13" x14ac:dyDescent="0.2">
      <c r="A330" s="7"/>
      <c r="B330" s="7"/>
      <c r="C330" s="7"/>
      <c r="D330" s="4"/>
      <c r="E330" s="4"/>
      <c r="F330" s="4"/>
      <c r="G330" s="4"/>
      <c r="H330" s="4"/>
      <c r="I330" s="4"/>
      <c r="J330" s="4"/>
      <c r="K330" s="4"/>
      <c r="L330" s="7"/>
      <c r="M330" s="7"/>
    </row>
    <row r="331" spans="1:13" x14ac:dyDescent="0.2">
      <c r="A331" s="7"/>
      <c r="B331" s="7"/>
      <c r="C331" s="7"/>
      <c r="D331" s="4"/>
      <c r="E331" s="4"/>
      <c r="F331" s="4"/>
      <c r="G331" s="4"/>
      <c r="H331" s="4"/>
      <c r="I331" s="4"/>
      <c r="J331" s="4"/>
      <c r="K331" s="4"/>
      <c r="L331" s="7"/>
      <c r="M331" s="7"/>
    </row>
    <row r="332" spans="1:13" x14ac:dyDescent="0.2">
      <c r="A332" s="7"/>
      <c r="B332" s="7"/>
      <c r="C332" s="7"/>
      <c r="D332" s="4"/>
      <c r="E332" s="4"/>
      <c r="F332" s="4"/>
      <c r="G332" s="4"/>
      <c r="H332" s="4"/>
      <c r="I332" s="4"/>
      <c r="J332" s="4"/>
      <c r="K332" s="4"/>
      <c r="L332" s="7"/>
      <c r="M332" s="7"/>
    </row>
    <row r="333" spans="1:13" x14ac:dyDescent="0.2">
      <c r="A333" s="7"/>
      <c r="B333" s="7"/>
      <c r="C333" s="7"/>
      <c r="D333" s="4"/>
      <c r="E333" s="4"/>
      <c r="F333" s="4"/>
      <c r="G333" s="4"/>
      <c r="H333" s="4"/>
      <c r="I333" s="4"/>
      <c r="J333" s="4"/>
      <c r="K333" s="4"/>
      <c r="L333" s="7"/>
      <c r="M333" s="7"/>
    </row>
    <row r="334" spans="1:13" x14ac:dyDescent="0.2">
      <c r="A334" s="7"/>
      <c r="B334" s="7"/>
      <c r="C334" s="7"/>
      <c r="D334" s="4"/>
      <c r="E334" s="4"/>
      <c r="F334" s="4"/>
      <c r="G334" s="4"/>
      <c r="H334" s="4"/>
      <c r="I334" s="4"/>
      <c r="J334" s="4"/>
      <c r="K334" s="4"/>
      <c r="L334" s="7"/>
      <c r="M334" s="7"/>
    </row>
  </sheetData>
  <mergeCells count="15">
    <mergeCell ref="C94:E94"/>
    <mergeCell ref="A7:C7"/>
    <mergeCell ref="A47:E47"/>
    <mergeCell ref="B50:B51"/>
    <mergeCell ref="B52:B54"/>
    <mergeCell ref="C134:E134"/>
    <mergeCell ref="B155:B161"/>
    <mergeCell ref="C104:E104"/>
    <mergeCell ref="B107:B115"/>
    <mergeCell ref="B116:B117"/>
    <mergeCell ref="B180:B184"/>
    <mergeCell ref="B162:B165"/>
    <mergeCell ref="C166:E166"/>
    <mergeCell ref="B169:B170"/>
    <mergeCell ref="B171:B17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86BD2-C747-4D78-B2B5-F9CF6051AA14}">
  <sheetPr codeName="Sheet3"/>
  <dimension ref="A1:AG50"/>
  <sheetViews>
    <sheetView topLeftCell="A19" workbookViewId="0">
      <selection activeCell="B51" sqref="B51"/>
    </sheetView>
  </sheetViews>
  <sheetFormatPr defaultColWidth="9.33203125" defaultRowHeight="12.75" x14ac:dyDescent="0.2"/>
  <cols>
    <col min="1" max="1" width="11.5" style="210" bestFit="1" customWidth="1"/>
    <col min="2" max="2" width="23" style="210" bestFit="1" customWidth="1"/>
    <col min="3" max="3" width="10.5" style="210" bestFit="1" customWidth="1"/>
    <col min="4" max="4" width="12.83203125" style="210" bestFit="1" customWidth="1"/>
    <col min="5" max="6" width="12.1640625" style="210" bestFit="1" customWidth="1"/>
    <col min="7" max="7" width="11.5" style="210" bestFit="1" customWidth="1"/>
    <col min="8" max="8" width="17.5" style="210" bestFit="1" customWidth="1"/>
    <col min="9" max="9" width="12.33203125" style="210" bestFit="1" customWidth="1"/>
    <col min="10" max="10" width="15.83203125" style="210" bestFit="1" customWidth="1"/>
    <col min="11" max="11" width="12.33203125" style="210" bestFit="1" customWidth="1"/>
    <col min="12" max="12" width="15.1640625" style="210" bestFit="1" customWidth="1"/>
    <col min="13" max="13" width="12" style="210" bestFit="1" customWidth="1"/>
    <col min="14" max="14" width="10.1640625" style="210" bestFit="1" customWidth="1"/>
    <col min="15" max="15" width="10.83203125" style="210" bestFit="1" customWidth="1"/>
    <col min="16" max="16" width="10" style="210" bestFit="1" customWidth="1"/>
    <col min="17" max="17" width="13" style="210" bestFit="1" customWidth="1"/>
    <col min="18" max="18" width="14.33203125" style="210" bestFit="1" customWidth="1"/>
    <col min="19" max="19" width="13" style="210" bestFit="1" customWidth="1"/>
    <col min="20" max="20" width="13.5" style="210" bestFit="1" customWidth="1"/>
    <col min="21" max="21" width="10.1640625" style="210" bestFit="1" customWidth="1"/>
    <col min="22" max="22" width="14.33203125" style="210" bestFit="1" customWidth="1"/>
    <col min="23" max="23" width="18.83203125" style="210" bestFit="1" customWidth="1"/>
    <col min="24" max="24" width="10" style="210" bestFit="1" customWidth="1"/>
    <col min="25" max="25" width="12" style="210" bestFit="1" customWidth="1"/>
    <col min="26" max="26" width="12.6640625" style="210" bestFit="1" customWidth="1"/>
    <col min="27" max="27" width="11.83203125" style="210" bestFit="1" customWidth="1"/>
    <col min="28" max="28" width="10.33203125" style="210" bestFit="1" customWidth="1"/>
    <col min="29" max="29" width="11.33203125" style="210" bestFit="1" customWidth="1"/>
    <col min="30" max="30" width="12.33203125" style="210" bestFit="1" customWidth="1"/>
    <col min="31" max="31" width="18.5" style="210" bestFit="1" customWidth="1"/>
    <col min="32" max="32" width="14.5" style="210" bestFit="1" customWidth="1"/>
    <col min="33" max="33" width="8.83203125" style="210" bestFit="1" customWidth="1"/>
    <col min="34" max="34" width="9.33203125" style="210"/>
    <col min="35" max="35" width="8.83203125" style="210" bestFit="1" customWidth="1"/>
    <col min="36" max="36" width="7" style="210" bestFit="1" customWidth="1"/>
    <col min="37" max="37" width="7.83203125" style="210" bestFit="1" customWidth="1"/>
    <col min="38" max="38" width="8.5" style="210" bestFit="1" customWidth="1"/>
    <col min="39" max="39" width="7.83203125" style="210" bestFit="1" customWidth="1"/>
    <col min="40" max="16384" width="9.33203125" style="210"/>
  </cols>
  <sheetData>
    <row r="1" spans="1:33" x14ac:dyDescent="0.2">
      <c r="A1" s="210" t="s">
        <v>417</v>
      </c>
      <c r="B1" s="210" t="s">
        <v>418</v>
      </c>
    </row>
    <row r="2" spans="1:33" x14ac:dyDescent="0.2">
      <c r="A2" s="210" t="s">
        <v>159</v>
      </c>
      <c r="B2" s="210" t="s">
        <v>411</v>
      </c>
      <c r="C2" s="210" t="s">
        <v>162</v>
      </c>
      <c r="D2" s="210" t="s">
        <v>165</v>
      </c>
      <c r="E2" s="210" t="s">
        <v>166</v>
      </c>
      <c r="F2" s="210" t="s">
        <v>167</v>
      </c>
      <c r="G2" s="210" t="s">
        <v>168</v>
      </c>
      <c r="H2" s="210" t="s">
        <v>163</v>
      </c>
      <c r="I2" s="210" t="s">
        <v>169</v>
      </c>
    </row>
    <row r="3" spans="1:33" x14ac:dyDescent="0.2">
      <c r="A3" s="210" t="s">
        <v>90</v>
      </c>
      <c r="B3" s="210" t="s">
        <v>410</v>
      </c>
    </row>
    <row r="4" spans="1:33" x14ac:dyDescent="0.2">
      <c r="A4" s="210" t="s">
        <v>88</v>
      </c>
      <c r="B4" s="210" t="s">
        <v>410</v>
      </c>
    </row>
    <row r="5" spans="1:33" x14ac:dyDescent="0.2">
      <c r="A5" s="210" t="s">
        <v>92</v>
      </c>
      <c r="B5" s="210" t="s">
        <v>410</v>
      </c>
    </row>
    <row r="6" spans="1:33" x14ac:dyDescent="0.2">
      <c r="A6" s="210" t="s">
        <v>94</v>
      </c>
      <c r="B6" s="210" t="s">
        <v>410</v>
      </c>
    </row>
    <row r="7" spans="1:33" x14ac:dyDescent="0.2">
      <c r="A7" s="210" t="s">
        <v>171</v>
      </c>
      <c r="B7" s="210" t="s">
        <v>411</v>
      </c>
      <c r="C7" s="210" t="s">
        <v>172</v>
      </c>
      <c r="D7" s="210" t="s">
        <v>173</v>
      </c>
      <c r="E7" s="210" t="s">
        <v>174</v>
      </c>
      <c r="F7" s="210" t="s">
        <v>175</v>
      </c>
      <c r="G7" s="210" t="s">
        <v>176</v>
      </c>
      <c r="H7" s="210" t="s">
        <v>177</v>
      </c>
      <c r="I7" s="210" t="s">
        <v>178</v>
      </c>
      <c r="J7" s="210" t="s">
        <v>179</v>
      </c>
    </row>
    <row r="8" spans="1:33" x14ac:dyDescent="0.2">
      <c r="A8" s="210" t="s">
        <v>181</v>
      </c>
      <c r="B8" s="210" t="s">
        <v>411</v>
      </c>
      <c r="C8" s="210" t="s">
        <v>2</v>
      </c>
      <c r="D8" s="210" t="s">
        <v>182</v>
      </c>
      <c r="E8" s="210" t="s">
        <v>183</v>
      </c>
    </row>
    <row r="9" spans="1:33" x14ac:dyDescent="0.2">
      <c r="A9" s="210" t="s">
        <v>185</v>
      </c>
      <c r="B9" s="210" t="s">
        <v>411</v>
      </c>
      <c r="C9" s="210" t="s">
        <v>190</v>
      </c>
      <c r="D9" s="210" t="s">
        <v>193</v>
      </c>
      <c r="E9" s="210" t="s">
        <v>198</v>
      </c>
      <c r="F9" s="210" t="s">
        <v>201</v>
      </c>
      <c r="G9" s="210" t="s">
        <v>204</v>
      </c>
      <c r="H9" s="210" t="s">
        <v>207</v>
      </c>
      <c r="I9" s="210" t="s">
        <v>210</v>
      </c>
      <c r="J9" s="210" t="s">
        <v>212</v>
      </c>
      <c r="K9" s="210" t="s">
        <v>214</v>
      </c>
      <c r="L9" s="210" t="s">
        <v>216</v>
      </c>
      <c r="M9" s="210" t="s">
        <v>218</v>
      </c>
      <c r="N9" s="210" t="s">
        <v>220</v>
      </c>
      <c r="O9" s="210" t="s">
        <v>191</v>
      </c>
      <c r="P9" s="210" t="s">
        <v>194</v>
      </c>
      <c r="Q9" s="210" t="s">
        <v>199</v>
      </c>
      <c r="R9" s="210" t="s">
        <v>202</v>
      </c>
      <c r="S9" s="210" t="s">
        <v>205</v>
      </c>
      <c r="T9" s="210" t="s">
        <v>208</v>
      </c>
      <c r="U9" s="210" t="s">
        <v>186</v>
      </c>
      <c r="V9" s="210" t="s">
        <v>189</v>
      </c>
      <c r="W9" s="210" t="s">
        <v>213</v>
      </c>
      <c r="X9" s="210" t="s">
        <v>215</v>
      </c>
      <c r="Y9" s="210" t="s">
        <v>217</v>
      </c>
      <c r="Z9" s="210" t="s">
        <v>219</v>
      </c>
      <c r="AA9" s="210" t="s">
        <v>195</v>
      </c>
      <c r="AB9" s="210" t="s">
        <v>197</v>
      </c>
      <c r="AC9" s="210" t="s">
        <v>221</v>
      </c>
      <c r="AD9" s="210" t="s">
        <v>200</v>
      </c>
      <c r="AE9" s="210" t="s">
        <v>203</v>
      </c>
      <c r="AF9" s="210" t="s">
        <v>206</v>
      </c>
      <c r="AG9" s="210" t="s">
        <v>209</v>
      </c>
    </row>
    <row r="10" spans="1:33" x14ac:dyDescent="0.2">
      <c r="A10" s="210" t="s">
        <v>223</v>
      </c>
      <c r="B10" s="210" t="s">
        <v>411</v>
      </c>
      <c r="C10" s="127" t="s">
        <v>229</v>
      </c>
      <c r="D10" s="127" t="s">
        <v>231</v>
      </c>
      <c r="E10" s="127" t="s">
        <v>233</v>
      </c>
      <c r="F10" s="127" t="s">
        <v>224</v>
      </c>
      <c r="G10" s="127" t="s">
        <v>235</v>
      </c>
      <c r="H10" s="127" t="s">
        <v>227</v>
      </c>
      <c r="I10" s="127" t="s">
        <v>237</v>
      </c>
      <c r="J10" s="127" t="s">
        <v>230</v>
      </c>
      <c r="K10" s="127" t="s">
        <v>225</v>
      </c>
      <c r="L10" s="127" t="s">
        <v>228</v>
      </c>
      <c r="M10" s="127" t="s">
        <v>232</v>
      </c>
      <c r="N10" s="127" t="s">
        <v>226</v>
      </c>
      <c r="O10" s="127" t="s">
        <v>234</v>
      </c>
      <c r="P10" s="127" t="s">
        <v>236</v>
      </c>
    </row>
    <row r="11" spans="1:33" x14ac:dyDescent="0.2">
      <c r="A11" s="210" t="s">
        <v>96</v>
      </c>
      <c r="B11" s="210" t="s">
        <v>410</v>
      </c>
    </row>
    <row r="12" spans="1:33" x14ac:dyDescent="0.2">
      <c r="A12" s="210" t="s">
        <v>104</v>
      </c>
      <c r="B12" s="210" t="s">
        <v>410</v>
      </c>
    </row>
    <row r="13" spans="1:33" x14ac:dyDescent="0.2">
      <c r="A13" s="210" t="s">
        <v>98</v>
      </c>
      <c r="B13" s="210" t="s">
        <v>410</v>
      </c>
    </row>
    <row r="14" spans="1:33" x14ac:dyDescent="0.2">
      <c r="A14" s="210" t="s">
        <v>100</v>
      </c>
      <c r="B14" s="210" t="s">
        <v>410</v>
      </c>
    </row>
    <row r="15" spans="1:33" x14ac:dyDescent="0.2">
      <c r="A15" s="210" t="s">
        <v>102</v>
      </c>
      <c r="B15" s="210" t="s">
        <v>410</v>
      </c>
    </row>
    <row r="16" spans="1:33" x14ac:dyDescent="0.2">
      <c r="A16" s="210" t="s">
        <v>106</v>
      </c>
      <c r="B16" s="210" t="s">
        <v>410</v>
      </c>
    </row>
    <row r="17" spans="1:32" x14ac:dyDescent="0.2">
      <c r="A17" s="210" t="s">
        <v>108</v>
      </c>
      <c r="B17" s="210" t="s">
        <v>410</v>
      </c>
    </row>
    <row r="18" spans="1:32" x14ac:dyDescent="0.2">
      <c r="A18" s="210" t="s">
        <v>239</v>
      </c>
      <c r="B18" s="210" t="s">
        <v>412</v>
      </c>
      <c r="C18" s="210" t="s">
        <v>240</v>
      </c>
      <c r="D18" s="210" t="s">
        <v>243</v>
      </c>
      <c r="E18" s="210" t="s">
        <v>246</v>
      </c>
      <c r="F18" s="210" t="s">
        <v>249</v>
      </c>
      <c r="G18" s="210" t="s">
        <v>252</v>
      </c>
      <c r="H18" s="210" t="s">
        <v>263</v>
      </c>
      <c r="I18" s="210" t="s">
        <v>255</v>
      </c>
      <c r="J18" s="210" t="s">
        <v>258</v>
      </c>
      <c r="K18" s="210" t="s">
        <v>199</v>
      </c>
      <c r="L18" s="210" t="s">
        <v>261</v>
      </c>
      <c r="M18" s="210" t="s">
        <v>241</v>
      </c>
      <c r="N18" s="210" t="s">
        <v>244</v>
      </c>
      <c r="O18" s="210" t="s">
        <v>247</v>
      </c>
      <c r="P18" s="210" t="s">
        <v>250</v>
      </c>
      <c r="Q18" s="210" t="s">
        <v>253</v>
      </c>
      <c r="R18" s="210" t="s">
        <v>265</v>
      </c>
      <c r="S18" s="210" t="s">
        <v>256</v>
      </c>
      <c r="T18" s="210" t="s">
        <v>259</v>
      </c>
      <c r="U18" s="210" t="s">
        <v>264</v>
      </c>
      <c r="V18" s="210" t="s">
        <v>260</v>
      </c>
      <c r="W18" s="210" t="s">
        <v>262</v>
      </c>
      <c r="X18" s="210" t="s">
        <v>242</v>
      </c>
      <c r="Y18" s="210" t="s">
        <v>245</v>
      </c>
      <c r="Z18" s="210" t="s">
        <v>248</v>
      </c>
      <c r="AA18" s="210" t="s">
        <v>266</v>
      </c>
      <c r="AB18" s="210" t="s">
        <v>251</v>
      </c>
      <c r="AC18" s="210" t="s">
        <v>254</v>
      </c>
      <c r="AD18" s="210" t="s">
        <v>169</v>
      </c>
      <c r="AE18" s="210" t="s">
        <v>257</v>
      </c>
      <c r="AF18" s="210" t="s">
        <v>267</v>
      </c>
    </row>
    <row r="19" spans="1:32" x14ac:dyDescent="0.2">
      <c r="A19" s="210" t="s">
        <v>112</v>
      </c>
      <c r="B19" s="210" t="s">
        <v>410</v>
      </c>
    </row>
    <row r="20" spans="1:32" x14ac:dyDescent="0.2">
      <c r="A20" s="210" t="s">
        <v>269</v>
      </c>
      <c r="B20" s="150" t="s">
        <v>411</v>
      </c>
      <c r="C20" s="150" t="s">
        <v>270</v>
      </c>
      <c r="D20" s="150" t="s">
        <v>273</v>
      </c>
      <c r="E20" s="150" t="s">
        <v>275</v>
      </c>
      <c r="F20" s="150" t="s">
        <v>277</v>
      </c>
      <c r="G20" s="150" t="s">
        <v>280</v>
      </c>
      <c r="H20" s="150" t="s">
        <v>283</v>
      </c>
      <c r="I20" s="150" t="s">
        <v>271</v>
      </c>
      <c r="J20" s="150" t="s">
        <v>173</v>
      </c>
      <c r="K20" s="150" t="s">
        <v>2</v>
      </c>
      <c r="L20" s="150" t="s">
        <v>278</v>
      </c>
      <c r="M20" s="150" t="s">
        <v>281</v>
      </c>
      <c r="N20" s="150" t="s">
        <v>274</v>
      </c>
      <c r="O20" s="150" t="s">
        <v>272</v>
      </c>
      <c r="P20" s="150" t="s">
        <v>276</v>
      </c>
      <c r="Q20" s="150" t="s">
        <v>279</v>
      </c>
      <c r="R20" s="150" t="s">
        <v>282</v>
      </c>
    </row>
    <row r="21" spans="1:32" x14ac:dyDescent="0.2">
      <c r="A21" s="210" t="s">
        <v>110</v>
      </c>
      <c r="B21" s="210" t="s">
        <v>410</v>
      </c>
    </row>
    <row r="22" spans="1:32" x14ac:dyDescent="0.2">
      <c r="A22" s="210" t="s">
        <v>114</v>
      </c>
      <c r="B22" s="210" t="s">
        <v>410</v>
      </c>
    </row>
    <row r="23" spans="1:32" x14ac:dyDescent="0.2">
      <c r="A23" s="210" t="s">
        <v>117</v>
      </c>
      <c r="B23" s="210" t="s">
        <v>410</v>
      </c>
    </row>
    <row r="24" spans="1:32" x14ac:dyDescent="0.2">
      <c r="A24" s="210" t="s">
        <v>119</v>
      </c>
      <c r="B24" s="210" t="s">
        <v>410</v>
      </c>
    </row>
    <row r="25" spans="1:32" x14ac:dyDescent="0.2">
      <c r="A25" s="210" t="s">
        <v>285</v>
      </c>
      <c r="B25" s="210" t="s">
        <v>411</v>
      </c>
      <c r="C25" s="210" t="s">
        <v>286</v>
      </c>
      <c r="D25" s="210" t="s">
        <v>292</v>
      </c>
      <c r="E25" s="210" t="s">
        <v>288</v>
      </c>
      <c r="F25" s="210" t="s">
        <v>290</v>
      </c>
      <c r="G25" s="210" t="s">
        <v>287</v>
      </c>
      <c r="H25" s="210" t="s">
        <v>289</v>
      </c>
      <c r="I25" s="210" t="s">
        <v>291</v>
      </c>
    </row>
    <row r="26" spans="1:32" x14ac:dyDescent="0.2">
      <c r="A26" s="210" t="s">
        <v>121</v>
      </c>
      <c r="B26" s="210" t="s">
        <v>410</v>
      </c>
    </row>
    <row r="27" spans="1:32" x14ac:dyDescent="0.2">
      <c r="A27" s="210" t="s">
        <v>320</v>
      </c>
      <c r="B27" s="210" t="s">
        <v>411</v>
      </c>
      <c r="C27" s="210" t="s">
        <v>321</v>
      </c>
      <c r="D27" s="210" t="s">
        <v>337</v>
      </c>
      <c r="E27" s="210" t="s">
        <v>340</v>
      </c>
      <c r="F27" s="210" t="s">
        <v>324</v>
      </c>
      <c r="G27" s="210" t="s">
        <v>224</v>
      </c>
      <c r="H27" s="210" t="s">
        <v>329</v>
      </c>
      <c r="I27" s="210" t="s">
        <v>331</v>
      </c>
      <c r="J27" s="210" t="s">
        <v>343</v>
      </c>
      <c r="K27" s="210" t="s">
        <v>333</v>
      </c>
      <c r="L27" s="210" t="s">
        <v>335</v>
      </c>
      <c r="M27" s="210" t="s">
        <v>322</v>
      </c>
      <c r="N27" s="210" t="s">
        <v>344</v>
      </c>
      <c r="O27" s="210" t="s">
        <v>338</v>
      </c>
      <c r="P27" s="210" t="s">
        <v>325</v>
      </c>
      <c r="Q27" s="210" t="s">
        <v>327</v>
      </c>
      <c r="R27" s="210" t="s">
        <v>341</v>
      </c>
      <c r="S27" s="210" t="s">
        <v>211</v>
      </c>
      <c r="T27" s="210" t="s">
        <v>330</v>
      </c>
      <c r="U27" s="210" t="s">
        <v>332</v>
      </c>
      <c r="V27" s="210" t="s">
        <v>334</v>
      </c>
      <c r="W27" s="210" t="s">
        <v>336</v>
      </c>
      <c r="X27" s="210" t="s">
        <v>323</v>
      </c>
      <c r="Y27" s="210" t="s">
        <v>326</v>
      </c>
      <c r="Z27" s="210" t="s">
        <v>345</v>
      </c>
      <c r="AA27" s="210" t="s">
        <v>339</v>
      </c>
      <c r="AB27" s="210" t="s">
        <v>342</v>
      </c>
      <c r="AC27" s="210" t="s">
        <v>328</v>
      </c>
      <c r="AD27" s="210" t="s">
        <v>169</v>
      </c>
    </row>
    <row r="28" spans="1:32" x14ac:dyDescent="0.2">
      <c r="A28" s="210" t="s">
        <v>129</v>
      </c>
      <c r="B28" s="210" t="s">
        <v>410</v>
      </c>
    </row>
    <row r="29" spans="1:32" x14ac:dyDescent="0.2">
      <c r="A29" s="210" t="s">
        <v>123</v>
      </c>
      <c r="B29" s="210" t="s">
        <v>410</v>
      </c>
    </row>
    <row r="30" spans="1:32" x14ac:dyDescent="0.2">
      <c r="A30" s="210" t="s">
        <v>294</v>
      </c>
      <c r="B30" s="210" t="s">
        <v>411</v>
      </c>
      <c r="C30" s="210" t="s">
        <v>295</v>
      </c>
      <c r="D30" s="210" t="s">
        <v>194</v>
      </c>
      <c r="E30" s="210" t="s">
        <v>296</v>
      </c>
      <c r="F30" s="210" t="s">
        <v>298</v>
      </c>
      <c r="G30" s="210" t="s">
        <v>297</v>
      </c>
    </row>
    <row r="31" spans="1:32" x14ac:dyDescent="0.2">
      <c r="A31" s="210" t="s">
        <v>300</v>
      </c>
      <c r="B31" s="210" t="s">
        <v>411</v>
      </c>
      <c r="C31" s="210" t="s">
        <v>301</v>
      </c>
      <c r="D31" s="210" t="s">
        <v>307</v>
      </c>
      <c r="E31" s="210" t="s">
        <v>308</v>
      </c>
      <c r="F31" s="210" t="s">
        <v>302</v>
      </c>
      <c r="G31" s="210" t="s">
        <v>175</v>
      </c>
      <c r="H31" s="210" t="s">
        <v>309</v>
      </c>
      <c r="I31" s="210" t="s">
        <v>303</v>
      </c>
      <c r="J31" s="210" t="s">
        <v>306</v>
      </c>
    </row>
    <row r="32" spans="1:32" x14ac:dyDescent="0.2">
      <c r="A32" s="210" t="s">
        <v>127</v>
      </c>
      <c r="B32" s="210" t="s">
        <v>410</v>
      </c>
    </row>
    <row r="33" spans="1:30" x14ac:dyDescent="0.2">
      <c r="A33" s="210" t="s">
        <v>125</v>
      </c>
      <c r="B33" s="210" t="s">
        <v>410</v>
      </c>
    </row>
    <row r="34" spans="1:30" x14ac:dyDescent="0.2">
      <c r="A34" s="210" t="s">
        <v>311</v>
      </c>
      <c r="B34" s="210" t="s">
        <v>411</v>
      </c>
      <c r="C34" s="210" t="s">
        <v>315</v>
      </c>
      <c r="D34" s="210" t="s">
        <v>213</v>
      </c>
      <c r="E34" s="210" t="s">
        <v>316</v>
      </c>
      <c r="F34" s="210" t="s">
        <v>318</v>
      </c>
      <c r="G34" s="210" t="s">
        <v>314</v>
      </c>
      <c r="H34" s="210" t="s">
        <v>317</v>
      </c>
    </row>
    <row r="35" spans="1:30" x14ac:dyDescent="0.2">
      <c r="A35" s="210" t="s">
        <v>131</v>
      </c>
      <c r="B35" s="210" t="s">
        <v>410</v>
      </c>
    </row>
    <row r="36" spans="1:30" x14ac:dyDescent="0.2">
      <c r="A36" s="210" t="s">
        <v>133</v>
      </c>
      <c r="B36" s="210" t="s">
        <v>410</v>
      </c>
    </row>
    <row r="37" spans="1:30" x14ac:dyDescent="0.2">
      <c r="A37" s="210" t="s">
        <v>135</v>
      </c>
      <c r="B37" s="210" t="s">
        <v>410</v>
      </c>
    </row>
    <row r="38" spans="1:30" x14ac:dyDescent="0.2">
      <c r="A38" s="210" t="s">
        <v>137</v>
      </c>
      <c r="B38" s="210" t="s">
        <v>410</v>
      </c>
    </row>
    <row r="39" spans="1:30" x14ac:dyDescent="0.2">
      <c r="A39" s="210" t="s">
        <v>140</v>
      </c>
      <c r="B39" s="210" t="s">
        <v>410</v>
      </c>
    </row>
    <row r="40" spans="1:30" x14ac:dyDescent="0.2">
      <c r="A40" s="210" t="s">
        <v>347</v>
      </c>
      <c r="B40" s="210" t="s">
        <v>411</v>
      </c>
      <c r="C40" s="210" t="s">
        <v>352</v>
      </c>
      <c r="D40" s="210" t="s">
        <v>354</v>
      </c>
      <c r="E40" s="210" t="s">
        <v>321</v>
      </c>
      <c r="F40" s="210" t="s">
        <v>356</v>
      </c>
      <c r="G40" s="210" t="s">
        <v>350</v>
      </c>
      <c r="H40" s="210" t="s">
        <v>358</v>
      </c>
      <c r="I40" s="210" t="s">
        <v>348</v>
      </c>
      <c r="J40" s="210" t="s">
        <v>360</v>
      </c>
      <c r="K40" s="210" t="s">
        <v>271</v>
      </c>
      <c r="L40" s="210" t="s">
        <v>353</v>
      </c>
      <c r="M40" s="210" t="s">
        <v>351</v>
      </c>
      <c r="N40" s="210" t="s">
        <v>355</v>
      </c>
      <c r="O40" s="210" t="s">
        <v>349</v>
      </c>
      <c r="P40" s="210" t="s">
        <v>357</v>
      </c>
      <c r="Q40" s="210" t="s">
        <v>359</v>
      </c>
      <c r="R40" s="210" t="s">
        <v>361</v>
      </c>
      <c r="S40" s="210" t="s">
        <v>362</v>
      </c>
    </row>
    <row r="41" spans="1:30" x14ac:dyDescent="0.2">
      <c r="A41" s="210" t="s">
        <v>142</v>
      </c>
      <c r="B41" s="210" t="s">
        <v>410</v>
      </c>
    </row>
    <row r="42" spans="1:30" x14ac:dyDescent="0.2">
      <c r="A42" s="210" t="s">
        <v>144</v>
      </c>
      <c r="B42" s="210" t="s">
        <v>410</v>
      </c>
    </row>
    <row r="43" spans="1:30" x14ac:dyDescent="0.2">
      <c r="A43" s="210" t="s">
        <v>364</v>
      </c>
      <c r="B43" s="210" t="s">
        <v>411</v>
      </c>
      <c r="C43" s="210" t="s">
        <v>365</v>
      </c>
      <c r="D43" s="210" t="s">
        <v>378</v>
      </c>
      <c r="E43" s="210" t="s">
        <v>368</v>
      </c>
      <c r="F43" s="210" t="s">
        <v>381</v>
      </c>
      <c r="G43" s="210" t="s">
        <v>371</v>
      </c>
      <c r="H43" s="210" t="s">
        <v>252</v>
      </c>
      <c r="I43" s="210" t="s">
        <v>375</v>
      </c>
      <c r="J43" s="210" t="s">
        <v>383</v>
      </c>
      <c r="K43" s="210" t="s">
        <v>366</v>
      </c>
      <c r="L43" s="210" t="s">
        <v>386</v>
      </c>
      <c r="M43" s="210" t="s">
        <v>387</v>
      </c>
      <c r="N43" s="210" t="s">
        <v>369</v>
      </c>
      <c r="O43" s="210" t="s">
        <v>379</v>
      </c>
      <c r="P43" s="210" t="s">
        <v>287</v>
      </c>
      <c r="Q43" s="210" t="s">
        <v>199</v>
      </c>
      <c r="R43" s="210" t="s">
        <v>384</v>
      </c>
      <c r="S43" s="210" t="s">
        <v>373</v>
      </c>
      <c r="T43" s="210" t="s">
        <v>376</v>
      </c>
      <c r="U43" s="210" t="s">
        <v>228</v>
      </c>
      <c r="V43" s="210" t="s">
        <v>388</v>
      </c>
      <c r="W43" s="210" t="s">
        <v>367</v>
      </c>
      <c r="X43" s="210" t="s">
        <v>370</v>
      </c>
      <c r="Y43" s="210" t="s">
        <v>380</v>
      </c>
      <c r="Z43" s="210" t="s">
        <v>372</v>
      </c>
      <c r="AA43" s="210" t="s">
        <v>374</v>
      </c>
      <c r="AB43" s="210" t="s">
        <v>382</v>
      </c>
      <c r="AC43" s="210" t="s">
        <v>385</v>
      </c>
      <c r="AD43" s="210" t="s">
        <v>377</v>
      </c>
    </row>
    <row r="44" spans="1:30" x14ac:dyDescent="0.2">
      <c r="A44" s="210" t="s">
        <v>146</v>
      </c>
      <c r="B44" s="210" t="s">
        <v>410</v>
      </c>
    </row>
    <row r="45" spans="1:30" x14ac:dyDescent="0.2">
      <c r="A45" s="210" t="s">
        <v>407</v>
      </c>
      <c r="B45" s="210" t="s">
        <v>411</v>
      </c>
      <c r="C45" s="210" t="s">
        <v>390</v>
      </c>
      <c r="D45" s="210" t="s">
        <v>393</v>
      </c>
      <c r="E45" s="210" t="s">
        <v>302</v>
      </c>
      <c r="F45" s="210" t="s">
        <v>397</v>
      </c>
      <c r="G45" s="210" t="s">
        <v>399</v>
      </c>
      <c r="H45" s="210" t="s">
        <v>402</v>
      </c>
      <c r="I45" s="210" t="s">
        <v>404</v>
      </c>
      <c r="J45" s="210" t="s">
        <v>391</v>
      </c>
      <c r="K45" s="210" t="s">
        <v>394</v>
      </c>
      <c r="L45" s="210" t="s">
        <v>396</v>
      </c>
      <c r="M45" s="210" t="s">
        <v>398</v>
      </c>
      <c r="N45" s="210" t="s">
        <v>400</v>
      </c>
      <c r="O45" s="210" t="s">
        <v>175</v>
      </c>
      <c r="P45" s="210" t="s">
        <v>405</v>
      </c>
      <c r="Q45" s="210" t="s">
        <v>392</v>
      </c>
      <c r="R45" s="210" t="s">
        <v>395</v>
      </c>
      <c r="S45" s="210" t="s">
        <v>316</v>
      </c>
      <c r="T45" s="210" t="s">
        <v>297</v>
      </c>
      <c r="U45" s="210" t="s">
        <v>401</v>
      </c>
      <c r="V45" s="210" t="s">
        <v>403</v>
      </c>
      <c r="W45" s="210" t="s">
        <v>406</v>
      </c>
    </row>
    <row r="46" spans="1:30" x14ac:dyDescent="0.2">
      <c r="A46" s="210" t="s">
        <v>148</v>
      </c>
      <c r="B46" s="210" t="s">
        <v>410</v>
      </c>
    </row>
    <row r="47" spans="1:30" x14ac:dyDescent="0.2">
      <c r="A47" s="210" t="s">
        <v>150</v>
      </c>
      <c r="B47" s="210" t="s">
        <v>410</v>
      </c>
    </row>
    <row r="48" spans="1:30" x14ac:dyDescent="0.2">
      <c r="A48" s="210" t="s">
        <v>154</v>
      </c>
      <c r="B48" s="210" t="s">
        <v>410</v>
      </c>
    </row>
    <row r="49" spans="1:2" x14ac:dyDescent="0.2">
      <c r="A49" s="210" t="s">
        <v>152</v>
      </c>
      <c r="B49" s="210" t="s">
        <v>410</v>
      </c>
    </row>
    <row r="50" spans="1:2" x14ac:dyDescent="0.2">
      <c r="A50" s="210" t="s">
        <v>156</v>
      </c>
      <c r="B50" s="210" t="s">
        <v>410</v>
      </c>
    </row>
  </sheetData>
  <sortState xmlns:xlrd2="http://schemas.microsoft.com/office/spreadsheetml/2017/richdata2" columnSort="1" ref="B20:R20">
    <sortCondition ref="B20:R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52</vt:i4>
      </vt:variant>
    </vt:vector>
  </HeadingPairs>
  <TitlesOfParts>
    <vt:vector size="55" baseType="lpstr">
      <vt:lpstr>LinkCalculation_Estimated</vt:lpstr>
      <vt:lpstr>Insurance Cost</vt:lpstr>
      <vt:lpstr>States</vt:lpstr>
      <vt:lpstr>AL</vt:lpstr>
      <vt:lpstr>AR</vt:lpstr>
      <vt:lpstr>AZ</vt:lpstr>
      <vt:lpstr>CA</vt:lpstr>
      <vt:lpstr>CO</vt:lpstr>
      <vt:lpstr>CT</vt:lpstr>
      <vt:lpstr>DE</vt:lpstr>
      <vt:lpstr>FL</vt:lpstr>
      <vt:lpstr>GA</vt:lpstr>
      <vt:lpstr>HI</vt:lpstr>
      <vt:lpstr>IA</vt:lpstr>
      <vt:lpstr>ID</vt:lpstr>
      <vt:lpstr>IL</vt:lpstr>
      <vt:lpstr>IN</vt:lpstr>
      <vt:lpstr>KS</vt:lpstr>
      <vt:lpstr>KY</vt:lpstr>
      <vt:lpstr>LA</vt:lpstr>
      <vt:lpstr>MA</vt:lpstr>
      <vt:lpstr>MD</vt:lpstr>
      <vt:lpstr>ME</vt:lpstr>
      <vt:lpstr>MI</vt:lpstr>
      <vt:lpstr>MN</vt:lpstr>
      <vt:lpstr>MO</vt:lpstr>
      <vt:lpstr>MS</vt:lpstr>
      <vt:lpstr>MT</vt:lpstr>
      <vt:lpstr>NC</vt:lpstr>
      <vt:lpstr>ND</vt:lpstr>
      <vt:lpstr>NE</vt:lpstr>
      <vt:lpstr>NH</vt:lpstr>
      <vt:lpstr>NJ</vt:lpstr>
      <vt:lpstr>NM</vt:lpstr>
      <vt:lpstr>NV</vt:lpstr>
      <vt:lpstr>NY</vt:lpstr>
      <vt:lpstr>OH</vt:lpstr>
      <vt:lpstr>OK</vt:lpstr>
      <vt:lpstr>OR</vt:lpstr>
      <vt:lpstr>PA</vt:lpstr>
      <vt:lpstr>LinkCalculation_Estimated!Print_Area</vt:lpstr>
      <vt:lpstr>RI</vt:lpstr>
      <vt:lpstr>SC</vt:lpstr>
      <vt:lpstr>SD</vt:lpstr>
      <vt:lpstr>State</vt:lpstr>
      <vt:lpstr>States</vt:lpstr>
      <vt:lpstr>TN</vt:lpstr>
      <vt:lpstr>TX</vt:lpstr>
      <vt:lpstr>UT</vt:lpstr>
      <vt:lpstr>VA</vt:lpstr>
      <vt:lpstr>VT</vt:lpstr>
      <vt:lpstr>WA</vt:lpstr>
      <vt:lpstr>WI</vt:lpstr>
      <vt:lpstr>WV</vt:lpstr>
      <vt:lpstr>WY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Link 40 Year Single Loan Product 07012022 v MASTER</dc:title>
  <dc:subject/>
  <dc:creator>Christina.Johnson@LHFS.com</dc:creator>
  <cp:keywords/>
  <dc:description/>
  <cp:lastModifiedBy>Christina Johnson</cp:lastModifiedBy>
  <cp:revision/>
  <dcterms:created xsi:type="dcterms:W3CDTF">2022-07-27T16:03:55Z</dcterms:created>
  <dcterms:modified xsi:type="dcterms:W3CDTF">2024-03-09T01:17:47Z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2022-07-26T00:00:00Z</vt:filetime>
  </property>
  <property fmtid="{D5CDD505-2E9C-101B-9397-08002B2CF9AE}" pid="3" name="Creator">
    <vt:lpwstr>Excel</vt:lpwstr>
  </property>
  <property fmtid="{D5CDD505-2E9C-101B-9397-08002B2CF9AE}" pid="4" name="LastSaved">
    <vt:filetime>2022-07-27T00:00:00Z</vt:filetime>
  </property>
  <property fmtid="{D5CDD505-2E9C-101B-9397-08002B2CF9AE}" pid="5" name="Producer">
    <vt:lpwstr>macOS Version 12.5 (Build 21G72) Quartz PDFContext</vt:lpwstr>
  </property>
</Properties>
</file>